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elmer.roosjen\Documents\Projecten\u0089_baronie\"/>
    </mc:Choice>
  </mc:AlternateContent>
  <xr:revisionPtr revIDLastSave="0" documentId="13_ncr:1_{397C7E26-1CE4-4681-9A9F-58B568EA312B}" xr6:coauthVersionLast="45" xr6:coauthVersionMax="45" xr10:uidLastSave="{00000000-0000-0000-0000-000000000000}"/>
  <bookViews>
    <workbookView xWindow="-23148" yWindow="-108" windowWidth="23256" windowHeight="12576" tabRatio="679" xr2:uid="{00000000-000D-0000-FFFF-FFFF00000000}"/>
  </bookViews>
  <sheets>
    <sheet name="ABG-Gemeenten Wijkprioritering" sheetId="12" r:id="rId1"/>
    <sheet name="Breda Wijkprioritering" sheetId="13" r:id="rId2"/>
    <sheet name="Etten-Leur Wijkprioritering" sheetId="15" r:id="rId3"/>
    <sheet name="Rucphen Wijkprioritering" sheetId="14" r:id="rId4"/>
    <sheet name="Zundert Wijkprioritering" sheetId="16" r:id="rId5"/>
    <sheet name="Wijkscore" sheetId="2" r:id="rId6"/>
    <sheet name="Wateroverlast" sheetId="1" r:id="rId7"/>
    <sheet name="Wateroverlast (score)" sheetId="10" r:id="rId8"/>
    <sheet name="Hitte" sheetId="3" r:id="rId9"/>
    <sheet name="Hitte (score)" sheetId="9" r:id="rId10"/>
    <sheet name="Droogte" sheetId="4" r:id="rId11"/>
    <sheet name="Droogte (score)" sheetId="6" r:id="rId12"/>
    <sheet name="Overstroming" sheetId="5" r:id="rId13"/>
    <sheet name="Overstroming (score)" sheetId="11" r:id="rId14"/>
  </sheets>
  <definedNames>
    <definedName name="_xlnm._FilterDatabase" localSheetId="0" hidden="1">'ABG-Gemeenten Wijkprioritering'!$A$12:$G$12</definedName>
    <definedName name="_xlnm._FilterDatabase" localSheetId="1" hidden="1">'Breda Wijkprioritering'!$A$12:$G$12</definedName>
    <definedName name="_xlnm._FilterDatabase" localSheetId="2" hidden="1">'Etten-Leur Wijkprioritering'!$A$12:$G$12</definedName>
    <definedName name="_xlnm._FilterDatabase" localSheetId="3" hidden="1">'Rucphen Wijkprioritering'!$A$12:$G$12</definedName>
    <definedName name="_xlnm._FilterDatabase" localSheetId="4" hidden="1">'Zundert Wijkprioritering'!$A$12:$G$12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1" l="1"/>
  <c r="AI3" i="2" l="1"/>
  <c r="AI22" i="2"/>
  <c r="AI8" i="2"/>
  <c r="AI23" i="2"/>
  <c r="AI11" i="2"/>
  <c r="AI39" i="2"/>
  <c r="AI40" i="2"/>
  <c r="AI41" i="2"/>
  <c r="AI24" i="2"/>
  <c r="AI12" i="2"/>
  <c r="AI13" i="2"/>
  <c r="AI14" i="2"/>
  <c r="AI15" i="2"/>
  <c r="AI16" i="2"/>
  <c r="AI17" i="2"/>
  <c r="AI18" i="2"/>
  <c r="AI42" i="2"/>
  <c r="AI43" i="2"/>
  <c r="AI44" i="2"/>
  <c r="AI25" i="2"/>
  <c r="AI45" i="2"/>
  <c r="AI26" i="2"/>
  <c r="AI46" i="2"/>
  <c r="AI27" i="2"/>
  <c r="AI28" i="2"/>
  <c r="AI4" i="2"/>
  <c r="AI29" i="2"/>
  <c r="AI30" i="2"/>
  <c r="AI31" i="2"/>
  <c r="AI32" i="2"/>
  <c r="AI5" i="2"/>
  <c r="AI33" i="2"/>
  <c r="AI34" i="2"/>
  <c r="AI35" i="2"/>
  <c r="AI47" i="2"/>
  <c r="AI48" i="2"/>
  <c r="AI49" i="2"/>
  <c r="AI50" i="2"/>
  <c r="AI57" i="2"/>
  <c r="AI19" i="2"/>
  <c r="AI58" i="2"/>
  <c r="AI51" i="2"/>
  <c r="AI36" i="2"/>
  <c r="AI52" i="2"/>
  <c r="AI37" i="2"/>
  <c r="AI53" i="2"/>
  <c r="AI54" i="2"/>
  <c r="AI20" i="2"/>
  <c r="AI9" i="2"/>
  <c r="AI21" i="2"/>
  <c r="AI6" i="2"/>
  <c r="AI7" i="2"/>
  <c r="AI38" i="2"/>
  <c r="AI59" i="2"/>
  <c r="AI10" i="2"/>
  <c r="AI55" i="2"/>
  <c r="AI60" i="2"/>
  <c r="AI56" i="2"/>
  <c r="AE3" i="2"/>
  <c r="AE22" i="2"/>
  <c r="AE8" i="2"/>
  <c r="AE23" i="2"/>
  <c r="AE11" i="2"/>
  <c r="AE39" i="2"/>
  <c r="AE40" i="2"/>
  <c r="AE41" i="2"/>
  <c r="AE24" i="2"/>
  <c r="AE12" i="2"/>
  <c r="AE13" i="2"/>
  <c r="AE14" i="2"/>
  <c r="AE15" i="2"/>
  <c r="AE16" i="2"/>
  <c r="AE17" i="2"/>
  <c r="AE18" i="2"/>
  <c r="AE42" i="2"/>
  <c r="AE43" i="2"/>
  <c r="AE44" i="2"/>
  <c r="AE25" i="2"/>
  <c r="AE45" i="2"/>
  <c r="AE26" i="2"/>
  <c r="AE46" i="2"/>
  <c r="AE27" i="2"/>
  <c r="AE28" i="2"/>
  <c r="AE4" i="2"/>
  <c r="AE29" i="2"/>
  <c r="AE30" i="2"/>
  <c r="AE31" i="2"/>
  <c r="AE32" i="2"/>
  <c r="AE5" i="2"/>
  <c r="AE33" i="2"/>
  <c r="AE34" i="2"/>
  <c r="AE35" i="2"/>
  <c r="AE47" i="2"/>
  <c r="AE48" i="2"/>
  <c r="AE49" i="2"/>
  <c r="AE50" i="2"/>
  <c r="AE57" i="2"/>
  <c r="AE19" i="2"/>
  <c r="AE58" i="2"/>
  <c r="AE51" i="2"/>
  <c r="AE36" i="2"/>
  <c r="AE52" i="2"/>
  <c r="AE37" i="2"/>
  <c r="AE53" i="2"/>
  <c r="AE54" i="2"/>
  <c r="AE20" i="2"/>
  <c r="AE9" i="2"/>
  <c r="AE21" i="2"/>
  <c r="AE6" i="2"/>
  <c r="AE7" i="2"/>
  <c r="AE38" i="2"/>
  <c r="AE59" i="2"/>
  <c r="AE10" i="2"/>
  <c r="AE55" i="2"/>
  <c r="AE60" i="2"/>
  <c r="AE56" i="2"/>
  <c r="AD3" i="2"/>
  <c r="AD22" i="2"/>
  <c r="AD8" i="2"/>
  <c r="AD23" i="2"/>
  <c r="AD11" i="2"/>
  <c r="AD39" i="2"/>
  <c r="AD40" i="2"/>
  <c r="AD41" i="2"/>
  <c r="AD24" i="2"/>
  <c r="AD12" i="2"/>
  <c r="AD13" i="2"/>
  <c r="AD14" i="2"/>
  <c r="AD15" i="2"/>
  <c r="AD16" i="2"/>
  <c r="AD17" i="2"/>
  <c r="AD18" i="2"/>
  <c r="AD42" i="2"/>
  <c r="AD43" i="2"/>
  <c r="AD44" i="2"/>
  <c r="AD25" i="2"/>
  <c r="AD45" i="2"/>
  <c r="AD26" i="2"/>
  <c r="AD46" i="2"/>
  <c r="AD27" i="2"/>
  <c r="AD28" i="2"/>
  <c r="AD4" i="2"/>
  <c r="AD29" i="2"/>
  <c r="AD30" i="2"/>
  <c r="AD31" i="2"/>
  <c r="AD32" i="2"/>
  <c r="AD5" i="2"/>
  <c r="AD33" i="2"/>
  <c r="AD34" i="2"/>
  <c r="AD35" i="2"/>
  <c r="AD47" i="2"/>
  <c r="AD48" i="2"/>
  <c r="AD49" i="2"/>
  <c r="AD50" i="2"/>
  <c r="AD57" i="2"/>
  <c r="AD19" i="2"/>
  <c r="AD58" i="2"/>
  <c r="AD51" i="2"/>
  <c r="AD36" i="2"/>
  <c r="AD52" i="2"/>
  <c r="AD37" i="2"/>
  <c r="AD53" i="2"/>
  <c r="AD54" i="2"/>
  <c r="AD20" i="2"/>
  <c r="AD9" i="2"/>
  <c r="AD21" i="2"/>
  <c r="AD6" i="2"/>
  <c r="AD7" i="2"/>
  <c r="AD38" i="2"/>
  <c r="AD59" i="2"/>
  <c r="AD10" i="2"/>
  <c r="AD55" i="2"/>
  <c r="AD60" i="2"/>
  <c r="AD56" i="2"/>
  <c r="AC3" i="2"/>
  <c r="AC22" i="2"/>
  <c r="AC8" i="2"/>
  <c r="AC23" i="2"/>
  <c r="AC11" i="2"/>
  <c r="AC39" i="2"/>
  <c r="AC40" i="2"/>
  <c r="AC41" i="2"/>
  <c r="AC24" i="2"/>
  <c r="AC12" i="2"/>
  <c r="AC13" i="2"/>
  <c r="AC14" i="2"/>
  <c r="AC15" i="2"/>
  <c r="AC16" i="2"/>
  <c r="AC17" i="2"/>
  <c r="AC18" i="2"/>
  <c r="AC42" i="2"/>
  <c r="AC43" i="2"/>
  <c r="AC44" i="2"/>
  <c r="AC25" i="2"/>
  <c r="AC45" i="2"/>
  <c r="AC26" i="2"/>
  <c r="AC46" i="2"/>
  <c r="AC27" i="2"/>
  <c r="AC28" i="2"/>
  <c r="AC4" i="2"/>
  <c r="AC29" i="2"/>
  <c r="AC30" i="2"/>
  <c r="AC31" i="2"/>
  <c r="AC32" i="2"/>
  <c r="AC5" i="2"/>
  <c r="AC33" i="2"/>
  <c r="AC34" i="2"/>
  <c r="AC35" i="2"/>
  <c r="AC47" i="2"/>
  <c r="AC48" i="2"/>
  <c r="AC49" i="2"/>
  <c r="AC50" i="2"/>
  <c r="AC57" i="2"/>
  <c r="AC19" i="2"/>
  <c r="AC58" i="2"/>
  <c r="AC51" i="2"/>
  <c r="AC36" i="2"/>
  <c r="AC52" i="2"/>
  <c r="AC37" i="2"/>
  <c r="AC53" i="2"/>
  <c r="AC54" i="2"/>
  <c r="AC20" i="2"/>
  <c r="AC9" i="2"/>
  <c r="AC21" i="2"/>
  <c r="AC6" i="2"/>
  <c r="AC7" i="2"/>
  <c r="AC38" i="2"/>
  <c r="AC59" i="2"/>
  <c r="AC10" i="2"/>
  <c r="AC55" i="2"/>
  <c r="AC60" i="2"/>
  <c r="AC56" i="2"/>
  <c r="AB3" i="2"/>
  <c r="AB22" i="2"/>
  <c r="AB8" i="2"/>
  <c r="AB23" i="2"/>
  <c r="AB11" i="2"/>
  <c r="AB39" i="2"/>
  <c r="AB40" i="2"/>
  <c r="AB41" i="2"/>
  <c r="AB24" i="2"/>
  <c r="AB12" i="2"/>
  <c r="AB13" i="2"/>
  <c r="AB14" i="2"/>
  <c r="AB15" i="2"/>
  <c r="AB16" i="2"/>
  <c r="AB17" i="2"/>
  <c r="AB18" i="2"/>
  <c r="AB42" i="2"/>
  <c r="AB43" i="2"/>
  <c r="AB44" i="2"/>
  <c r="AB25" i="2"/>
  <c r="AB45" i="2"/>
  <c r="AB26" i="2"/>
  <c r="AB46" i="2"/>
  <c r="AB27" i="2"/>
  <c r="AB28" i="2"/>
  <c r="AB4" i="2"/>
  <c r="AB29" i="2"/>
  <c r="AB30" i="2"/>
  <c r="AB31" i="2"/>
  <c r="AB32" i="2"/>
  <c r="AB5" i="2"/>
  <c r="AB33" i="2"/>
  <c r="AB34" i="2"/>
  <c r="AB35" i="2"/>
  <c r="AB47" i="2"/>
  <c r="AB48" i="2"/>
  <c r="AB49" i="2"/>
  <c r="AB50" i="2"/>
  <c r="AB57" i="2"/>
  <c r="AB19" i="2"/>
  <c r="AB58" i="2"/>
  <c r="AB51" i="2"/>
  <c r="AB36" i="2"/>
  <c r="AB52" i="2"/>
  <c r="AB37" i="2"/>
  <c r="AB53" i="2"/>
  <c r="AB54" i="2"/>
  <c r="AB20" i="2"/>
  <c r="AB9" i="2"/>
  <c r="AB21" i="2"/>
  <c r="AB6" i="2"/>
  <c r="AB7" i="2"/>
  <c r="AB38" i="2"/>
  <c r="AB59" i="2"/>
  <c r="AB10" i="2"/>
  <c r="AB55" i="2"/>
  <c r="AB60" i="2"/>
  <c r="AB56" i="2"/>
  <c r="AA3" i="2"/>
  <c r="AA22" i="2"/>
  <c r="AA8" i="2"/>
  <c r="AA23" i="2"/>
  <c r="AA11" i="2"/>
  <c r="AA39" i="2"/>
  <c r="AA40" i="2"/>
  <c r="AA41" i="2"/>
  <c r="AA24" i="2"/>
  <c r="AA12" i="2"/>
  <c r="AA13" i="2"/>
  <c r="AA14" i="2"/>
  <c r="AA15" i="2"/>
  <c r="AA16" i="2"/>
  <c r="AA17" i="2"/>
  <c r="AA18" i="2"/>
  <c r="AA42" i="2"/>
  <c r="AA43" i="2"/>
  <c r="AA44" i="2"/>
  <c r="AA25" i="2"/>
  <c r="AA45" i="2"/>
  <c r="AA26" i="2"/>
  <c r="AA46" i="2"/>
  <c r="AA27" i="2"/>
  <c r="AA28" i="2"/>
  <c r="AA4" i="2"/>
  <c r="AA29" i="2"/>
  <c r="AA30" i="2"/>
  <c r="AA31" i="2"/>
  <c r="AA32" i="2"/>
  <c r="AA5" i="2"/>
  <c r="AA33" i="2"/>
  <c r="AA34" i="2"/>
  <c r="AA35" i="2"/>
  <c r="AA47" i="2"/>
  <c r="AA48" i="2"/>
  <c r="AA49" i="2"/>
  <c r="AA50" i="2"/>
  <c r="AA57" i="2"/>
  <c r="AA19" i="2"/>
  <c r="AA58" i="2"/>
  <c r="AA51" i="2"/>
  <c r="AA36" i="2"/>
  <c r="AA52" i="2"/>
  <c r="AA37" i="2"/>
  <c r="AA53" i="2"/>
  <c r="AA54" i="2"/>
  <c r="AA20" i="2"/>
  <c r="AA9" i="2"/>
  <c r="AA21" i="2"/>
  <c r="AA6" i="2"/>
  <c r="AA7" i="2"/>
  <c r="AA38" i="2"/>
  <c r="AA59" i="2"/>
  <c r="AA10" i="2"/>
  <c r="AA55" i="2"/>
  <c r="AA60" i="2"/>
  <c r="AA56" i="2"/>
  <c r="U3" i="2"/>
  <c r="U22" i="2"/>
  <c r="U8" i="2"/>
  <c r="U23" i="2"/>
  <c r="U11" i="2"/>
  <c r="U39" i="2"/>
  <c r="U40" i="2"/>
  <c r="U41" i="2"/>
  <c r="U24" i="2"/>
  <c r="U12" i="2"/>
  <c r="U13" i="2"/>
  <c r="U14" i="2"/>
  <c r="U15" i="2"/>
  <c r="U16" i="2"/>
  <c r="U17" i="2"/>
  <c r="U18" i="2"/>
  <c r="U42" i="2"/>
  <c r="U43" i="2"/>
  <c r="U44" i="2"/>
  <c r="U25" i="2"/>
  <c r="U45" i="2"/>
  <c r="U26" i="2"/>
  <c r="U46" i="2"/>
  <c r="U27" i="2"/>
  <c r="U28" i="2"/>
  <c r="U4" i="2"/>
  <c r="U29" i="2"/>
  <c r="U30" i="2"/>
  <c r="U31" i="2"/>
  <c r="U32" i="2"/>
  <c r="U5" i="2"/>
  <c r="U33" i="2"/>
  <c r="U34" i="2"/>
  <c r="U35" i="2"/>
  <c r="U47" i="2"/>
  <c r="U48" i="2"/>
  <c r="U49" i="2"/>
  <c r="U50" i="2"/>
  <c r="U57" i="2"/>
  <c r="U19" i="2"/>
  <c r="U58" i="2"/>
  <c r="U51" i="2"/>
  <c r="U36" i="2"/>
  <c r="U52" i="2"/>
  <c r="U37" i="2"/>
  <c r="U53" i="2"/>
  <c r="U54" i="2"/>
  <c r="U20" i="2"/>
  <c r="U9" i="2"/>
  <c r="U21" i="2"/>
  <c r="U6" i="2"/>
  <c r="U7" i="2"/>
  <c r="U38" i="2"/>
  <c r="U59" i="2"/>
  <c r="U10" i="2"/>
  <c r="U55" i="2"/>
  <c r="U60" i="2"/>
  <c r="U56" i="2"/>
  <c r="T3" i="2"/>
  <c r="T22" i="2"/>
  <c r="T8" i="2"/>
  <c r="T23" i="2"/>
  <c r="T11" i="2"/>
  <c r="T39" i="2"/>
  <c r="T40" i="2"/>
  <c r="T41" i="2"/>
  <c r="T24" i="2"/>
  <c r="T12" i="2"/>
  <c r="T13" i="2"/>
  <c r="T14" i="2"/>
  <c r="T15" i="2"/>
  <c r="T16" i="2"/>
  <c r="T17" i="2"/>
  <c r="T18" i="2"/>
  <c r="T42" i="2"/>
  <c r="T43" i="2"/>
  <c r="T44" i="2"/>
  <c r="T25" i="2"/>
  <c r="T45" i="2"/>
  <c r="T26" i="2"/>
  <c r="T46" i="2"/>
  <c r="T27" i="2"/>
  <c r="T28" i="2"/>
  <c r="T4" i="2"/>
  <c r="T29" i="2"/>
  <c r="T30" i="2"/>
  <c r="T31" i="2"/>
  <c r="T32" i="2"/>
  <c r="T5" i="2"/>
  <c r="T33" i="2"/>
  <c r="T34" i="2"/>
  <c r="T35" i="2"/>
  <c r="T47" i="2"/>
  <c r="T48" i="2"/>
  <c r="T49" i="2"/>
  <c r="T50" i="2"/>
  <c r="T57" i="2"/>
  <c r="T19" i="2"/>
  <c r="T58" i="2"/>
  <c r="T51" i="2"/>
  <c r="T36" i="2"/>
  <c r="T52" i="2"/>
  <c r="T37" i="2"/>
  <c r="T53" i="2"/>
  <c r="T54" i="2"/>
  <c r="T20" i="2"/>
  <c r="T9" i="2"/>
  <c r="T21" i="2"/>
  <c r="T6" i="2"/>
  <c r="T7" i="2"/>
  <c r="T38" i="2"/>
  <c r="T59" i="2"/>
  <c r="T10" i="2"/>
  <c r="T55" i="2"/>
  <c r="T60" i="2"/>
  <c r="T56" i="2"/>
  <c r="S3" i="2"/>
  <c r="S22" i="2"/>
  <c r="S8" i="2"/>
  <c r="S23" i="2"/>
  <c r="S11" i="2"/>
  <c r="S39" i="2"/>
  <c r="S40" i="2"/>
  <c r="S41" i="2"/>
  <c r="S24" i="2"/>
  <c r="S12" i="2"/>
  <c r="S13" i="2"/>
  <c r="S14" i="2"/>
  <c r="S15" i="2"/>
  <c r="S16" i="2"/>
  <c r="S17" i="2"/>
  <c r="S18" i="2"/>
  <c r="S42" i="2"/>
  <c r="S43" i="2"/>
  <c r="S44" i="2"/>
  <c r="S25" i="2"/>
  <c r="S45" i="2"/>
  <c r="S26" i="2"/>
  <c r="S46" i="2"/>
  <c r="S27" i="2"/>
  <c r="S28" i="2"/>
  <c r="S4" i="2"/>
  <c r="S29" i="2"/>
  <c r="S30" i="2"/>
  <c r="S31" i="2"/>
  <c r="S32" i="2"/>
  <c r="S5" i="2"/>
  <c r="S33" i="2"/>
  <c r="S34" i="2"/>
  <c r="S35" i="2"/>
  <c r="S47" i="2"/>
  <c r="S48" i="2"/>
  <c r="S49" i="2"/>
  <c r="S50" i="2"/>
  <c r="S57" i="2"/>
  <c r="S19" i="2"/>
  <c r="S58" i="2"/>
  <c r="S51" i="2"/>
  <c r="S36" i="2"/>
  <c r="S52" i="2"/>
  <c r="S37" i="2"/>
  <c r="S53" i="2"/>
  <c r="S54" i="2"/>
  <c r="S20" i="2"/>
  <c r="S9" i="2"/>
  <c r="S21" i="2"/>
  <c r="S6" i="2"/>
  <c r="S7" i="2"/>
  <c r="S38" i="2"/>
  <c r="S59" i="2"/>
  <c r="S10" i="2"/>
  <c r="S55" i="2"/>
  <c r="S60" i="2"/>
  <c r="S56" i="2"/>
  <c r="P3" i="2"/>
  <c r="P22" i="2"/>
  <c r="P8" i="2"/>
  <c r="P23" i="2"/>
  <c r="P11" i="2"/>
  <c r="P39" i="2"/>
  <c r="P40" i="2"/>
  <c r="P41" i="2"/>
  <c r="P24" i="2"/>
  <c r="P12" i="2"/>
  <c r="P13" i="2"/>
  <c r="P14" i="2"/>
  <c r="P15" i="2"/>
  <c r="P16" i="2"/>
  <c r="P17" i="2"/>
  <c r="P18" i="2"/>
  <c r="P42" i="2"/>
  <c r="P43" i="2"/>
  <c r="P44" i="2"/>
  <c r="P25" i="2"/>
  <c r="P45" i="2"/>
  <c r="P26" i="2"/>
  <c r="P46" i="2"/>
  <c r="P27" i="2"/>
  <c r="P28" i="2"/>
  <c r="P4" i="2"/>
  <c r="P29" i="2"/>
  <c r="P30" i="2"/>
  <c r="P31" i="2"/>
  <c r="P32" i="2"/>
  <c r="P5" i="2"/>
  <c r="P33" i="2"/>
  <c r="P34" i="2"/>
  <c r="P35" i="2"/>
  <c r="P47" i="2"/>
  <c r="P48" i="2"/>
  <c r="P49" i="2"/>
  <c r="P50" i="2"/>
  <c r="P57" i="2"/>
  <c r="P19" i="2"/>
  <c r="P58" i="2"/>
  <c r="P51" i="2"/>
  <c r="P36" i="2"/>
  <c r="P52" i="2"/>
  <c r="P37" i="2"/>
  <c r="P53" i="2"/>
  <c r="P54" i="2"/>
  <c r="P20" i="2"/>
  <c r="P9" i="2"/>
  <c r="P21" i="2"/>
  <c r="P6" i="2"/>
  <c r="P7" i="2"/>
  <c r="P38" i="2"/>
  <c r="P59" i="2"/>
  <c r="P10" i="2"/>
  <c r="P55" i="2"/>
  <c r="P60" i="2"/>
  <c r="P56" i="2"/>
  <c r="O3" i="2"/>
  <c r="O22" i="2"/>
  <c r="O8" i="2"/>
  <c r="O23" i="2"/>
  <c r="O11" i="2"/>
  <c r="O39" i="2"/>
  <c r="O40" i="2"/>
  <c r="O41" i="2"/>
  <c r="O24" i="2"/>
  <c r="O12" i="2"/>
  <c r="O13" i="2"/>
  <c r="O14" i="2"/>
  <c r="O15" i="2"/>
  <c r="O16" i="2"/>
  <c r="O17" i="2"/>
  <c r="O18" i="2"/>
  <c r="O42" i="2"/>
  <c r="O43" i="2"/>
  <c r="O44" i="2"/>
  <c r="O25" i="2"/>
  <c r="O45" i="2"/>
  <c r="O26" i="2"/>
  <c r="O46" i="2"/>
  <c r="O27" i="2"/>
  <c r="O28" i="2"/>
  <c r="O4" i="2"/>
  <c r="O29" i="2"/>
  <c r="O30" i="2"/>
  <c r="O31" i="2"/>
  <c r="O32" i="2"/>
  <c r="O5" i="2"/>
  <c r="O33" i="2"/>
  <c r="O34" i="2"/>
  <c r="O35" i="2"/>
  <c r="O47" i="2"/>
  <c r="O48" i="2"/>
  <c r="O49" i="2"/>
  <c r="O50" i="2"/>
  <c r="O57" i="2"/>
  <c r="O19" i="2"/>
  <c r="O58" i="2"/>
  <c r="O51" i="2"/>
  <c r="O36" i="2"/>
  <c r="O52" i="2"/>
  <c r="O37" i="2"/>
  <c r="O53" i="2"/>
  <c r="O54" i="2"/>
  <c r="O20" i="2"/>
  <c r="O9" i="2"/>
  <c r="O21" i="2"/>
  <c r="O6" i="2"/>
  <c r="O7" i="2"/>
  <c r="O38" i="2"/>
  <c r="O59" i="2"/>
  <c r="O10" i="2"/>
  <c r="O55" i="2"/>
  <c r="O60" i="2"/>
  <c r="O56" i="2"/>
  <c r="M3" i="2"/>
  <c r="M22" i="2"/>
  <c r="M8" i="2"/>
  <c r="M23" i="2"/>
  <c r="M11" i="2"/>
  <c r="M39" i="2"/>
  <c r="M40" i="2"/>
  <c r="M41" i="2"/>
  <c r="M24" i="2"/>
  <c r="M12" i="2"/>
  <c r="M13" i="2"/>
  <c r="M14" i="2"/>
  <c r="M15" i="2"/>
  <c r="M16" i="2"/>
  <c r="M17" i="2"/>
  <c r="M18" i="2"/>
  <c r="M42" i="2"/>
  <c r="M43" i="2"/>
  <c r="M44" i="2"/>
  <c r="M25" i="2"/>
  <c r="M45" i="2"/>
  <c r="M26" i="2"/>
  <c r="M46" i="2"/>
  <c r="M27" i="2"/>
  <c r="M28" i="2"/>
  <c r="M4" i="2"/>
  <c r="M29" i="2"/>
  <c r="M30" i="2"/>
  <c r="M31" i="2"/>
  <c r="M32" i="2"/>
  <c r="M5" i="2"/>
  <c r="M33" i="2"/>
  <c r="M34" i="2"/>
  <c r="M35" i="2"/>
  <c r="M47" i="2"/>
  <c r="M48" i="2"/>
  <c r="M49" i="2"/>
  <c r="M50" i="2"/>
  <c r="M57" i="2"/>
  <c r="M19" i="2"/>
  <c r="M58" i="2"/>
  <c r="M51" i="2"/>
  <c r="M36" i="2"/>
  <c r="M52" i="2"/>
  <c r="M37" i="2"/>
  <c r="M53" i="2"/>
  <c r="M54" i="2"/>
  <c r="M20" i="2"/>
  <c r="M9" i="2"/>
  <c r="M21" i="2"/>
  <c r="M6" i="2"/>
  <c r="M7" i="2"/>
  <c r="M38" i="2"/>
  <c r="M59" i="2"/>
  <c r="M10" i="2"/>
  <c r="M55" i="2"/>
  <c r="M60" i="2"/>
  <c r="M56" i="2"/>
  <c r="L3" i="2"/>
  <c r="L22" i="2"/>
  <c r="L8" i="2"/>
  <c r="L23" i="2"/>
  <c r="L11" i="2"/>
  <c r="L39" i="2"/>
  <c r="L40" i="2"/>
  <c r="L41" i="2"/>
  <c r="L24" i="2"/>
  <c r="L12" i="2"/>
  <c r="L13" i="2"/>
  <c r="L14" i="2"/>
  <c r="L15" i="2"/>
  <c r="L16" i="2"/>
  <c r="L17" i="2"/>
  <c r="L18" i="2"/>
  <c r="L42" i="2"/>
  <c r="L43" i="2"/>
  <c r="L44" i="2"/>
  <c r="L25" i="2"/>
  <c r="L45" i="2"/>
  <c r="L26" i="2"/>
  <c r="L46" i="2"/>
  <c r="L27" i="2"/>
  <c r="L28" i="2"/>
  <c r="L4" i="2"/>
  <c r="L29" i="2"/>
  <c r="L30" i="2"/>
  <c r="L31" i="2"/>
  <c r="L32" i="2"/>
  <c r="L5" i="2"/>
  <c r="L33" i="2"/>
  <c r="L34" i="2"/>
  <c r="L35" i="2"/>
  <c r="L47" i="2"/>
  <c r="L48" i="2"/>
  <c r="L49" i="2"/>
  <c r="L50" i="2"/>
  <c r="L57" i="2"/>
  <c r="L19" i="2"/>
  <c r="L58" i="2"/>
  <c r="L51" i="2"/>
  <c r="L36" i="2"/>
  <c r="L52" i="2"/>
  <c r="L37" i="2"/>
  <c r="L53" i="2"/>
  <c r="L54" i="2"/>
  <c r="L20" i="2"/>
  <c r="L9" i="2"/>
  <c r="L21" i="2"/>
  <c r="L6" i="2"/>
  <c r="L7" i="2"/>
  <c r="L38" i="2"/>
  <c r="L59" i="2"/>
  <c r="L10" i="2"/>
  <c r="L55" i="2"/>
  <c r="L60" i="2"/>
  <c r="L56" i="2"/>
  <c r="K3" i="2"/>
  <c r="K22" i="2"/>
  <c r="K8" i="2"/>
  <c r="K23" i="2"/>
  <c r="K11" i="2"/>
  <c r="K39" i="2"/>
  <c r="K40" i="2"/>
  <c r="K41" i="2"/>
  <c r="K24" i="2"/>
  <c r="K12" i="2"/>
  <c r="K13" i="2"/>
  <c r="K14" i="2"/>
  <c r="K15" i="2"/>
  <c r="K16" i="2"/>
  <c r="K17" i="2"/>
  <c r="K18" i="2"/>
  <c r="K42" i="2"/>
  <c r="K43" i="2"/>
  <c r="K44" i="2"/>
  <c r="K25" i="2"/>
  <c r="K45" i="2"/>
  <c r="K26" i="2"/>
  <c r="K46" i="2"/>
  <c r="K27" i="2"/>
  <c r="K28" i="2"/>
  <c r="K4" i="2"/>
  <c r="K29" i="2"/>
  <c r="K30" i="2"/>
  <c r="K31" i="2"/>
  <c r="K32" i="2"/>
  <c r="K5" i="2"/>
  <c r="K33" i="2"/>
  <c r="K34" i="2"/>
  <c r="K35" i="2"/>
  <c r="K47" i="2"/>
  <c r="K48" i="2"/>
  <c r="K49" i="2"/>
  <c r="K50" i="2"/>
  <c r="K57" i="2"/>
  <c r="K19" i="2"/>
  <c r="K58" i="2"/>
  <c r="K51" i="2"/>
  <c r="K36" i="2"/>
  <c r="K52" i="2"/>
  <c r="K37" i="2"/>
  <c r="K53" i="2"/>
  <c r="K54" i="2"/>
  <c r="K20" i="2"/>
  <c r="K9" i="2"/>
  <c r="K21" i="2"/>
  <c r="K6" i="2"/>
  <c r="K7" i="2"/>
  <c r="K38" i="2"/>
  <c r="K59" i="2"/>
  <c r="K10" i="2"/>
  <c r="K55" i="2"/>
  <c r="K60" i="2"/>
  <c r="K56" i="2"/>
  <c r="J3" i="2"/>
  <c r="J22" i="2"/>
  <c r="J8" i="2"/>
  <c r="J23" i="2"/>
  <c r="J11" i="2"/>
  <c r="J39" i="2"/>
  <c r="J40" i="2"/>
  <c r="J41" i="2"/>
  <c r="J24" i="2"/>
  <c r="J12" i="2"/>
  <c r="J13" i="2"/>
  <c r="J14" i="2"/>
  <c r="J15" i="2"/>
  <c r="J16" i="2"/>
  <c r="J17" i="2"/>
  <c r="J18" i="2"/>
  <c r="J42" i="2"/>
  <c r="J43" i="2"/>
  <c r="J44" i="2"/>
  <c r="J25" i="2"/>
  <c r="J45" i="2"/>
  <c r="J26" i="2"/>
  <c r="J46" i="2"/>
  <c r="J27" i="2"/>
  <c r="J28" i="2"/>
  <c r="J4" i="2"/>
  <c r="J29" i="2"/>
  <c r="J30" i="2"/>
  <c r="J31" i="2"/>
  <c r="J32" i="2"/>
  <c r="J5" i="2"/>
  <c r="J33" i="2"/>
  <c r="J34" i="2"/>
  <c r="J35" i="2"/>
  <c r="J47" i="2"/>
  <c r="J48" i="2"/>
  <c r="J49" i="2"/>
  <c r="J50" i="2"/>
  <c r="J57" i="2"/>
  <c r="J19" i="2"/>
  <c r="J58" i="2"/>
  <c r="J51" i="2"/>
  <c r="J36" i="2"/>
  <c r="J52" i="2"/>
  <c r="J37" i="2"/>
  <c r="J53" i="2"/>
  <c r="J54" i="2"/>
  <c r="J20" i="2"/>
  <c r="J9" i="2"/>
  <c r="J21" i="2"/>
  <c r="J6" i="2"/>
  <c r="J7" i="2"/>
  <c r="J38" i="2"/>
  <c r="J59" i="2"/>
  <c r="J10" i="2"/>
  <c r="J55" i="2"/>
  <c r="J60" i="2"/>
  <c r="J56" i="2"/>
  <c r="I3" i="2"/>
  <c r="I22" i="2"/>
  <c r="I8" i="2"/>
  <c r="I23" i="2"/>
  <c r="I11" i="2"/>
  <c r="I39" i="2"/>
  <c r="I40" i="2"/>
  <c r="I41" i="2"/>
  <c r="I24" i="2"/>
  <c r="I12" i="2"/>
  <c r="I13" i="2"/>
  <c r="I14" i="2"/>
  <c r="I15" i="2"/>
  <c r="I16" i="2"/>
  <c r="I17" i="2"/>
  <c r="I18" i="2"/>
  <c r="I42" i="2"/>
  <c r="I43" i="2"/>
  <c r="I44" i="2"/>
  <c r="I25" i="2"/>
  <c r="I45" i="2"/>
  <c r="I26" i="2"/>
  <c r="I46" i="2"/>
  <c r="I27" i="2"/>
  <c r="I28" i="2"/>
  <c r="I4" i="2"/>
  <c r="I29" i="2"/>
  <c r="I30" i="2"/>
  <c r="I31" i="2"/>
  <c r="I32" i="2"/>
  <c r="I5" i="2"/>
  <c r="I33" i="2"/>
  <c r="I34" i="2"/>
  <c r="I35" i="2"/>
  <c r="I47" i="2"/>
  <c r="I48" i="2"/>
  <c r="I49" i="2"/>
  <c r="I50" i="2"/>
  <c r="I57" i="2"/>
  <c r="I19" i="2"/>
  <c r="I58" i="2"/>
  <c r="I51" i="2"/>
  <c r="I36" i="2"/>
  <c r="I52" i="2"/>
  <c r="I37" i="2"/>
  <c r="I53" i="2"/>
  <c r="I54" i="2"/>
  <c r="I20" i="2"/>
  <c r="I9" i="2"/>
  <c r="I21" i="2"/>
  <c r="I6" i="2"/>
  <c r="I7" i="2"/>
  <c r="I38" i="2"/>
  <c r="I59" i="2"/>
  <c r="I10" i="2"/>
  <c r="I55" i="2"/>
  <c r="I60" i="2"/>
  <c r="I56" i="2"/>
  <c r="G3" i="2"/>
  <c r="G22" i="2"/>
  <c r="G8" i="2"/>
  <c r="G23" i="2"/>
  <c r="G11" i="2"/>
  <c r="G39" i="2"/>
  <c r="G40" i="2"/>
  <c r="G41" i="2"/>
  <c r="G24" i="2"/>
  <c r="G12" i="2"/>
  <c r="G13" i="2"/>
  <c r="G14" i="2"/>
  <c r="G15" i="2"/>
  <c r="G16" i="2"/>
  <c r="G17" i="2"/>
  <c r="G18" i="2"/>
  <c r="G42" i="2"/>
  <c r="G43" i="2"/>
  <c r="G44" i="2"/>
  <c r="G25" i="2"/>
  <c r="G45" i="2"/>
  <c r="G26" i="2"/>
  <c r="G46" i="2"/>
  <c r="G27" i="2"/>
  <c r="G28" i="2"/>
  <c r="G4" i="2"/>
  <c r="G29" i="2"/>
  <c r="G30" i="2"/>
  <c r="G31" i="2"/>
  <c r="G32" i="2"/>
  <c r="G5" i="2"/>
  <c r="G33" i="2"/>
  <c r="G34" i="2"/>
  <c r="G35" i="2"/>
  <c r="G47" i="2"/>
  <c r="G48" i="2"/>
  <c r="G49" i="2"/>
  <c r="G50" i="2"/>
  <c r="G57" i="2"/>
  <c r="G19" i="2"/>
  <c r="G58" i="2"/>
  <c r="G51" i="2"/>
  <c r="G36" i="2"/>
  <c r="G52" i="2"/>
  <c r="G37" i="2"/>
  <c r="G53" i="2"/>
  <c r="G54" i="2"/>
  <c r="G20" i="2"/>
  <c r="G9" i="2"/>
  <c r="G21" i="2"/>
  <c r="G6" i="2"/>
  <c r="G7" i="2"/>
  <c r="G38" i="2"/>
  <c r="G59" i="2"/>
  <c r="G10" i="2"/>
  <c r="G55" i="2"/>
  <c r="G60" i="2"/>
  <c r="G56" i="2"/>
  <c r="F3" i="2"/>
  <c r="F22" i="2"/>
  <c r="F8" i="2"/>
  <c r="F23" i="2"/>
  <c r="F11" i="2"/>
  <c r="F39" i="2"/>
  <c r="F40" i="2"/>
  <c r="F41" i="2"/>
  <c r="F24" i="2"/>
  <c r="F12" i="2"/>
  <c r="F13" i="2"/>
  <c r="F14" i="2"/>
  <c r="F15" i="2"/>
  <c r="F16" i="2"/>
  <c r="F17" i="2"/>
  <c r="F18" i="2"/>
  <c r="F42" i="2"/>
  <c r="F43" i="2"/>
  <c r="F44" i="2"/>
  <c r="F25" i="2"/>
  <c r="F45" i="2"/>
  <c r="F26" i="2"/>
  <c r="F46" i="2"/>
  <c r="F27" i="2"/>
  <c r="F28" i="2"/>
  <c r="F4" i="2"/>
  <c r="F29" i="2"/>
  <c r="F30" i="2"/>
  <c r="F31" i="2"/>
  <c r="F32" i="2"/>
  <c r="F5" i="2"/>
  <c r="F33" i="2"/>
  <c r="F34" i="2"/>
  <c r="F35" i="2"/>
  <c r="F47" i="2"/>
  <c r="F48" i="2"/>
  <c r="F49" i="2"/>
  <c r="F50" i="2"/>
  <c r="F57" i="2"/>
  <c r="F19" i="2"/>
  <c r="F58" i="2"/>
  <c r="F51" i="2"/>
  <c r="F36" i="2"/>
  <c r="F52" i="2"/>
  <c r="F37" i="2"/>
  <c r="F53" i="2"/>
  <c r="F54" i="2"/>
  <c r="F20" i="2"/>
  <c r="F9" i="2"/>
  <c r="F21" i="2"/>
  <c r="F6" i="2"/>
  <c r="F7" i="2"/>
  <c r="F38" i="2"/>
  <c r="F59" i="2"/>
  <c r="F10" i="2"/>
  <c r="F55" i="2"/>
  <c r="F60" i="2"/>
  <c r="F56" i="2"/>
  <c r="E3" i="2"/>
  <c r="E22" i="2"/>
  <c r="E8" i="2"/>
  <c r="E23" i="2"/>
  <c r="E11" i="2"/>
  <c r="E39" i="2"/>
  <c r="E40" i="2"/>
  <c r="E41" i="2"/>
  <c r="E24" i="2"/>
  <c r="E12" i="2"/>
  <c r="E13" i="2"/>
  <c r="E14" i="2"/>
  <c r="E15" i="2"/>
  <c r="E16" i="2"/>
  <c r="E17" i="2"/>
  <c r="E18" i="2"/>
  <c r="E42" i="2"/>
  <c r="E43" i="2"/>
  <c r="E44" i="2"/>
  <c r="E25" i="2"/>
  <c r="E45" i="2"/>
  <c r="E26" i="2"/>
  <c r="E46" i="2"/>
  <c r="E27" i="2"/>
  <c r="E28" i="2"/>
  <c r="E4" i="2"/>
  <c r="E29" i="2"/>
  <c r="E30" i="2"/>
  <c r="E31" i="2"/>
  <c r="E32" i="2"/>
  <c r="E5" i="2"/>
  <c r="E33" i="2"/>
  <c r="E34" i="2"/>
  <c r="E35" i="2"/>
  <c r="E47" i="2"/>
  <c r="E48" i="2"/>
  <c r="E49" i="2"/>
  <c r="E50" i="2"/>
  <c r="E57" i="2"/>
  <c r="E19" i="2"/>
  <c r="E58" i="2"/>
  <c r="E51" i="2"/>
  <c r="E36" i="2"/>
  <c r="E52" i="2"/>
  <c r="E37" i="2"/>
  <c r="E53" i="2"/>
  <c r="E54" i="2"/>
  <c r="E20" i="2"/>
  <c r="E9" i="2"/>
  <c r="E21" i="2"/>
  <c r="E6" i="2"/>
  <c r="E7" i="2"/>
  <c r="E38" i="2"/>
  <c r="E59" i="2"/>
  <c r="E10" i="2"/>
  <c r="E55" i="2"/>
  <c r="E60" i="2"/>
  <c r="E56" i="2"/>
  <c r="D3" i="2"/>
  <c r="D22" i="2"/>
  <c r="D8" i="2"/>
  <c r="D23" i="2"/>
  <c r="D11" i="2"/>
  <c r="D39" i="2"/>
  <c r="D40" i="2"/>
  <c r="D41" i="2"/>
  <c r="D24" i="2"/>
  <c r="D12" i="2"/>
  <c r="D13" i="2"/>
  <c r="D14" i="2"/>
  <c r="D15" i="2"/>
  <c r="D16" i="2"/>
  <c r="D17" i="2"/>
  <c r="D18" i="2"/>
  <c r="D42" i="2"/>
  <c r="D43" i="2"/>
  <c r="D44" i="2"/>
  <c r="D25" i="2"/>
  <c r="D45" i="2"/>
  <c r="D26" i="2"/>
  <c r="D46" i="2"/>
  <c r="D27" i="2"/>
  <c r="D28" i="2"/>
  <c r="D4" i="2"/>
  <c r="D29" i="2"/>
  <c r="D30" i="2"/>
  <c r="D31" i="2"/>
  <c r="D32" i="2"/>
  <c r="D5" i="2"/>
  <c r="D33" i="2"/>
  <c r="D34" i="2"/>
  <c r="D35" i="2"/>
  <c r="D47" i="2"/>
  <c r="D48" i="2"/>
  <c r="D49" i="2"/>
  <c r="D50" i="2"/>
  <c r="D57" i="2"/>
  <c r="D19" i="2"/>
  <c r="D58" i="2"/>
  <c r="D51" i="2"/>
  <c r="D36" i="2"/>
  <c r="D52" i="2"/>
  <c r="D37" i="2"/>
  <c r="D53" i="2"/>
  <c r="D54" i="2"/>
  <c r="D20" i="2"/>
  <c r="D9" i="2"/>
  <c r="D21" i="2"/>
  <c r="D6" i="2"/>
  <c r="D7" i="2"/>
  <c r="D38" i="2"/>
  <c r="D59" i="2"/>
  <c r="D10" i="2"/>
  <c r="D55" i="2"/>
  <c r="D60" i="2"/>
  <c r="D56" i="2"/>
  <c r="AU60" i="11" l="1"/>
  <c r="AT4" i="11"/>
  <c r="AU4" i="11" s="1"/>
  <c r="AT5" i="11"/>
  <c r="AU5" i="11" s="1"/>
  <c r="AT6" i="11"/>
  <c r="AU6" i="11" s="1"/>
  <c r="AT7" i="11"/>
  <c r="AU7" i="11" s="1"/>
  <c r="AT8" i="11"/>
  <c r="AU8" i="11" s="1"/>
  <c r="AT9" i="11"/>
  <c r="AU9" i="11" s="1"/>
  <c r="AT10" i="11"/>
  <c r="AU10" i="11" s="1"/>
  <c r="AT11" i="11"/>
  <c r="AU11" i="11" s="1"/>
  <c r="AT12" i="11"/>
  <c r="AU12" i="11" s="1"/>
  <c r="AT13" i="11"/>
  <c r="AU13" i="11" s="1"/>
  <c r="AT14" i="11"/>
  <c r="AU14" i="11" s="1"/>
  <c r="AT15" i="11"/>
  <c r="AU15" i="11" s="1"/>
  <c r="AT16" i="11"/>
  <c r="AU16" i="11" s="1"/>
  <c r="AT17" i="11"/>
  <c r="AU17" i="11" s="1"/>
  <c r="AT18" i="11"/>
  <c r="AU18" i="11" s="1"/>
  <c r="AT19" i="11"/>
  <c r="AU19" i="11" s="1"/>
  <c r="AT20" i="11"/>
  <c r="AU20" i="11" s="1"/>
  <c r="AT21" i="11"/>
  <c r="AU21" i="11" s="1"/>
  <c r="AT22" i="11"/>
  <c r="AU22" i="11" s="1"/>
  <c r="AT23" i="11"/>
  <c r="AU23" i="11" s="1"/>
  <c r="AT24" i="11"/>
  <c r="AU24" i="11" s="1"/>
  <c r="AT25" i="11"/>
  <c r="AU25" i="11" s="1"/>
  <c r="AT26" i="11"/>
  <c r="AU26" i="11" s="1"/>
  <c r="AT27" i="11"/>
  <c r="AU27" i="11" s="1"/>
  <c r="AT28" i="11"/>
  <c r="AU28" i="11" s="1"/>
  <c r="AT29" i="11"/>
  <c r="AU29" i="11" s="1"/>
  <c r="AT30" i="11"/>
  <c r="AU30" i="11" s="1"/>
  <c r="AT31" i="11"/>
  <c r="AU31" i="11" s="1"/>
  <c r="AT32" i="11"/>
  <c r="AU32" i="11" s="1"/>
  <c r="AT33" i="11"/>
  <c r="AU33" i="11" s="1"/>
  <c r="AT34" i="11"/>
  <c r="AU34" i="11" s="1"/>
  <c r="AT35" i="11"/>
  <c r="AU35" i="11" s="1"/>
  <c r="AT36" i="11"/>
  <c r="AU36" i="11" s="1"/>
  <c r="AT37" i="11"/>
  <c r="AU37" i="11" s="1"/>
  <c r="AT38" i="11"/>
  <c r="AU38" i="11" s="1"/>
  <c r="AT39" i="11"/>
  <c r="AU39" i="11" s="1"/>
  <c r="AT40" i="11"/>
  <c r="AU40" i="11" s="1"/>
  <c r="AT41" i="11"/>
  <c r="AU41" i="11" s="1"/>
  <c r="AT42" i="11"/>
  <c r="AU42" i="11" s="1"/>
  <c r="AT43" i="11"/>
  <c r="AU43" i="11" s="1"/>
  <c r="AT44" i="11"/>
  <c r="AU44" i="11" s="1"/>
  <c r="AT45" i="11"/>
  <c r="AU45" i="11" s="1"/>
  <c r="AT46" i="11"/>
  <c r="AU46" i="11" s="1"/>
  <c r="AT47" i="11"/>
  <c r="AU47" i="11" s="1"/>
  <c r="AT48" i="11"/>
  <c r="AU48" i="11" s="1"/>
  <c r="AT49" i="11"/>
  <c r="AU49" i="11" s="1"/>
  <c r="AT50" i="11"/>
  <c r="AU50" i="11" s="1"/>
  <c r="AT51" i="11"/>
  <c r="AU51" i="11" s="1"/>
  <c r="AT52" i="11"/>
  <c r="AU52" i="11" s="1"/>
  <c r="AT53" i="11"/>
  <c r="AU53" i="11" s="1"/>
  <c r="AT54" i="11"/>
  <c r="AU54" i="11" s="1"/>
  <c r="AT55" i="11"/>
  <c r="AU55" i="11" s="1"/>
  <c r="AT56" i="11"/>
  <c r="AU56" i="11" s="1"/>
  <c r="AT57" i="11"/>
  <c r="AU57" i="11" s="1"/>
  <c r="AT58" i="11"/>
  <c r="AU58" i="11" s="1"/>
  <c r="AT59" i="11"/>
  <c r="AU59" i="11" s="1"/>
  <c r="AT3" i="11"/>
  <c r="AU3" i="11" s="1"/>
  <c r="AS4" i="11"/>
  <c r="AS5" i="11"/>
  <c r="AS6" i="11"/>
  <c r="AS7" i="11"/>
  <c r="AS8" i="11"/>
  <c r="AS9" i="11"/>
  <c r="AS10" i="11"/>
  <c r="AS11" i="11"/>
  <c r="AS12" i="11"/>
  <c r="AS13" i="11"/>
  <c r="AS14" i="11"/>
  <c r="AS15" i="11"/>
  <c r="AS16" i="11"/>
  <c r="AS17" i="11"/>
  <c r="AS18" i="11"/>
  <c r="AS19" i="11"/>
  <c r="AS20" i="11"/>
  <c r="AS21" i="11"/>
  <c r="AS22" i="11"/>
  <c r="AS23" i="11"/>
  <c r="AS24" i="11"/>
  <c r="AS25" i="11"/>
  <c r="AS26" i="11"/>
  <c r="AS27" i="11"/>
  <c r="AS28" i="11"/>
  <c r="AS29" i="11"/>
  <c r="AS30" i="11"/>
  <c r="AS31" i="11"/>
  <c r="AS32" i="11"/>
  <c r="AS33" i="11"/>
  <c r="AS34" i="11"/>
  <c r="AS35" i="11"/>
  <c r="AS36" i="11"/>
  <c r="AS37" i="11"/>
  <c r="AS38" i="11"/>
  <c r="AS39" i="11"/>
  <c r="AS40" i="11"/>
  <c r="AS41" i="11"/>
  <c r="AS42" i="11"/>
  <c r="AS43" i="11"/>
  <c r="AS44" i="11"/>
  <c r="AS45" i="11"/>
  <c r="AS46" i="11"/>
  <c r="AS47" i="11"/>
  <c r="AS48" i="11"/>
  <c r="AS49" i="11"/>
  <c r="AS50" i="11"/>
  <c r="AS51" i="11"/>
  <c r="AS52" i="11"/>
  <c r="AS53" i="11"/>
  <c r="AS54" i="11"/>
  <c r="AS55" i="11"/>
  <c r="AS56" i="11"/>
  <c r="AS57" i="11"/>
  <c r="AS58" i="11"/>
  <c r="AS59" i="11"/>
  <c r="AS60" i="11"/>
  <c r="AS3" i="11"/>
  <c r="AQ4" i="11"/>
  <c r="AR4" i="11" s="1"/>
  <c r="AQ5" i="11"/>
  <c r="AR5" i="11" s="1"/>
  <c r="AQ6" i="11"/>
  <c r="AR6" i="11" s="1"/>
  <c r="AQ7" i="11"/>
  <c r="AR7" i="11" s="1"/>
  <c r="AQ8" i="11"/>
  <c r="AR8" i="11" s="1"/>
  <c r="AQ9" i="11"/>
  <c r="AR9" i="11" s="1"/>
  <c r="AQ10" i="11"/>
  <c r="AR10" i="11" s="1"/>
  <c r="AQ11" i="11"/>
  <c r="AR11" i="11" s="1"/>
  <c r="AQ12" i="11"/>
  <c r="AR12" i="11" s="1"/>
  <c r="AQ13" i="11"/>
  <c r="AR13" i="11" s="1"/>
  <c r="AQ14" i="11"/>
  <c r="AR14" i="11" s="1"/>
  <c r="AQ15" i="11"/>
  <c r="AR15" i="11" s="1"/>
  <c r="AQ16" i="11"/>
  <c r="AR16" i="11" s="1"/>
  <c r="AQ17" i="11"/>
  <c r="AR17" i="11" s="1"/>
  <c r="AQ18" i="11"/>
  <c r="AR18" i="11" s="1"/>
  <c r="AQ19" i="11"/>
  <c r="AR19" i="11" s="1"/>
  <c r="AQ20" i="11"/>
  <c r="AR20" i="11" s="1"/>
  <c r="AQ21" i="11"/>
  <c r="AR21" i="11" s="1"/>
  <c r="AQ22" i="11"/>
  <c r="AR22" i="11" s="1"/>
  <c r="AQ23" i="11"/>
  <c r="AR23" i="11" s="1"/>
  <c r="AQ24" i="11"/>
  <c r="AR24" i="11" s="1"/>
  <c r="AQ25" i="11"/>
  <c r="AR25" i="11" s="1"/>
  <c r="AQ26" i="11"/>
  <c r="AR26" i="11" s="1"/>
  <c r="AQ27" i="11"/>
  <c r="AR27" i="11" s="1"/>
  <c r="AQ28" i="11"/>
  <c r="AR28" i="11" s="1"/>
  <c r="AQ29" i="11"/>
  <c r="AR29" i="11" s="1"/>
  <c r="AQ30" i="11"/>
  <c r="AR30" i="11" s="1"/>
  <c r="AQ31" i="11"/>
  <c r="AR31" i="11" s="1"/>
  <c r="AQ32" i="11"/>
  <c r="AR32" i="11" s="1"/>
  <c r="AQ33" i="11"/>
  <c r="AR33" i="11" s="1"/>
  <c r="AQ34" i="11"/>
  <c r="AR34" i="11" s="1"/>
  <c r="AQ35" i="11"/>
  <c r="AR35" i="11" s="1"/>
  <c r="AQ36" i="11"/>
  <c r="AR36" i="11" s="1"/>
  <c r="AQ37" i="11"/>
  <c r="AR37" i="11" s="1"/>
  <c r="AQ38" i="11"/>
  <c r="AR38" i="11" s="1"/>
  <c r="AQ39" i="11"/>
  <c r="AR39" i="11" s="1"/>
  <c r="AQ40" i="11"/>
  <c r="AR40" i="11" s="1"/>
  <c r="AQ41" i="11"/>
  <c r="AR41" i="11" s="1"/>
  <c r="AQ42" i="11"/>
  <c r="AR42" i="11" s="1"/>
  <c r="AQ43" i="11"/>
  <c r="AR43" i="11" s="1"/>
  <c r="AQ44" i="11"/>
  <c r="AR44" i="11" s="1"/>
  <c r="AQ45" i="11"/>
  <c r="AR45" i="11" s="1"/>
  <c r="AQ46" i="11"/>
  <c r="AR46" i="11" s="1"/>
  <c r="AQ47" i="11"/>
  <c r="AR47" i="11" s="1"/>
  <c r="AQ48" i="11"/>
  <c r="AR48" i="11" s="1"/>
  <c r="AQ49" i="11"/>
  <c r="AR49" i="11" s="1"/>
  <c r="AQ50" i="11"/>
  <c r="AR50" i="11" s="1"/>
  <c r="AQ51" i="11"/>
  <c r="AR51" i="11" s="1"/>
  <c r="AQ52" i="11"/>
  <c r="AR52" i="11" s="1"/>
  <c r="AQ53" i="11"/>
  <c r="AR53" i="11" s="1"/>
  <c r="AQ54" i="11"/>
  <c r="AR54" i="11" s="1"/>
  <c r="AQ55" i="11"/>
  <c r="AR55" i="11" s="1"/>
  <c r="AQ56" i="11"/>
  <c r="AR56" i="11" s="1"/>
  <c r="AQ57" i="11"/>
  <c r="AR57" i="11" s="1"/>
  <c r="AQ58" i="11"/>
  <c r="AR58" i="11" s="1"/>
  <c r="AQ59" i="11"/>
  <c r="AR59" i="11" s="1"/>
  <c r="AQ60" i="11"/>
  <c r="AR60" i="11" s="1"/>
  <c r="AQ3" i="11"/>
  <c r="AR3" i="11" s="1"/>
  <c r="AP4" i="11"/>
  <c r="AP5" i="11"/>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3" i="11"/>
  <c r="AN4" i="11"/>
  <c r="AO4" i="11" s="1"/>
  <c r="AN5" i="11"/>
  <c r="AO5" i="11" s="1"/>
  <c r="AN6" i="11"/>
  <c r="AO6" i="11" s="1"/>
  <c r="AN7" i="11"/>
  <c r="AO7" i="11" s="1"/>
  <c r="AN8" i="11"/>
  <c r="AO8" i="11" s="1"/>
  <c r="AN9" i="11"/>
  <c r="AO9" i="11" s="1"/>
  <c r="AN10" i="11"/>
  <c r="AO10" i="11" s="1"/>
  <c r="AN11" i="11"/>
  <c r="AO11" i="11" s="1"/>
  <c r="AN12" i="11"/>
  <c r="AO12" i="11" s="1"/>
  <c r="AN13" i="11"/>
  <c r="AO13" i="11" s="1"/>
  <c r="AN14" i="11"/>
  <c r="AO14" i="11" s="1"/>
  <c r="AN15" i="11"/>
  <c r="AO15" i="11" s="1"/>
  <c r="AN16" i="11"/>
  <c r="AO16" i="11" s="1"/>
  <c r="AN17" i="11"/>
  <c r="AO17" i="11" s="1"/>
  <c r="AN18" i="11"/>
  <c r="AO18" i="11" s="1"/>
  <c r="AN19" i="11"/>
  <c r="AO19" i="11" s="1"/>
  <c r="AN20" i="11"/>
  <c r="AO20" i="11" s="1"/>
  <c r="AN21" i="11"/>
  <c r="AO21" i="11" s="1"/>
  <c r="AN22" i="11"/>
  <c r="AO22" i="11" s="1"/>
  <c r="AN23" i="11"/>
  <c r="AO23" i="11" s="1"/>
  <c r="AN24" i="11"/>
  <c r="AO24" i="11" s="1"/>
  <c r="AN25" i="11"/>
  <c r="AO25" i="11" s="1"/>
  <c r="AN26" i="11"/>
  <c r="AO26" i="11" s="1"/>
  <c r="AN27" i="11"/>
  <c r="AO27" i="11" s="1"/>
  <c r="AN28" i="11"/>
  <c r="AO28" i="11" s="1"/>
  <c r="AN29" i="11"/>
  <c r="AO29" i="11" s="1"/>
  <c r="AN30" i="11"/>
  <c r="AO30" i="11" s="1"/>
  <c r="AN31" i="11"/>
  <c r="AO31" i="11" s="1"/>
  <c r="AN32" i="11"/>
  <c r="AO32" i="11" s="1"/>
  <c r="AN33" i="11"/>
  <c r="AO33" i="11" s="1"/>
  <c r="AN34" i="11"/>
  <c r="AO34" i="11" s="1"/>
  <c r="AN35" i="11"/>
  <c r="AO35" i="11" s="1"/>
  <c r="AN36" i="11"/>
  <c r="AO36" i="11" s="1"/>
  <c r="AN37" i="11"/>
  <c r="AO37" i="11" s="1"/>
  <c r="AN38" i="11"/>
  <c r="AO38" i="11" s="1"/>
  <c r="AN39" i="11"/>
  <c r="AO39" i="11" s="1"/>
  <c r="AN40" i="11"/>
  <c r="AO40" i="11" s="1"/>
  <c r="AN41" i="11"/>
  <c r="AO41" i="11" s="1"/>
  <c r="AN42" i="11"/>
  <c r="AO42" i="11" s="1"/>
  <c r="AN43" i="11"/>
  <c r="AO43" i="11" s="1"/>
  <c r="AN44" i="11"/>
  <c r="AO44" i="11" s="1"/>
  <c r="AN45" i="11"/>
  <c r="AO45" i="11" s="1"/>
  <c r="AN46" i="11"/>
  <c r="AO46" i="11" s="1"/>
  <c r="AN47" i="11"/>
  <c r="AO47" i="11" s="1"/>
  <c r="AN48" i="11"/>
  <c r="AO48" i="11" s="1"/>
  <c r="AN49" i="11"/>
  <c r="AO49" i="11" s="1"/>
  <c r="AN50" i="11"/>
  <c r="AO50" i="11" s="1"/>
  <c r="AN51" i="11"/>
  <c r="AO51" i="11" s="1"/>
  <c r="AN52" i="11"/>
  <c r="AO52" i="11" s="1"/>
  <c r="AN53" i="11"/>
  <c r="AO53" i="11" s="1"/>
  <c r="AN54" i="11"/>
  <c r="AO54" i="11" s="1"/>
  <c r="AN55" i="11"/>
  <c r="AO55" i="11" s="1"/>
  <c r="AN56" i="11"/>
  <c r="AO56" i="11" s="1"/>
  <c r="AN57" i="11"/>
  <c r="AO57" i="11" s="1"/>
  <c r="AN58" i="11"/>
  <c r="AO58" i="11" s="1"/>
  <c r="AN59" i="11"/>
  <c r="AO59" i="11" s="1"/>
  <c r="AN60" i="11"/>
  <c r="AO60" i="11" s="1"/>
  <c r="AN3" i="11"/>
  <c r="AM4" i="11"/>
  <c r="AM5" i="11"/>
  <c r="AM6" i="11"/>
  <c r="AM7" i="11"/>
  <c r="AM8" i="11"/>
  <c r="AM9" i="11"/>
  <c r="AM10" i="11"/>
  <c r="AM11" i="11"/>
  <c r="AM12" i="11"/>
  <c r="AM13" i="11"/>
  <c r="AM14" i="11"/>
  <c r="AM15" i="11"/>
  <c r="AM16" i="11"/>
  <c r="AM17" i="11"/>
  <c r="AM18" i="11"/>
  <c r="AM19" i="11"/>
  <c r="AM20" i="1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3" i="11"/>
  <c r="AL9" i="11"/>
  <c r="AL10" i="11"/>
  <c r="AL11" i="11"/>
  <c r="AL12" i="11"/>
  <c r="AL13" i="11"/>
  <c r="AL14" i="11"/>
  <c r="AL15" i="11"/>
  <c r="AL16" i="11"/>
  <c r="AS14" i="2" s="1"/>
  <c r="AL17" i="11"/>
  <c r="AL18" i="11"/>
  <c r="AL19" i="11"/>
  <c r="AL20" i="11"/>
  <c r="AS57" i="2" s="1"/>
  <c r="AL21" i="11"/>
  <c r="AL22" i="11"/>
  <c r="AL23" i="11"/>
  <c r="AL24" i="11"/>
  <c r="AS51" i="2" s="1"/>
  <c r="AL25" i="11"/>
  <c r="AL26" i="11"/>
  <c r="AL27" i="11"/>
  <c r="AS27" i="2" s="1"/>
  <c r="AL28" i="11"/>
  <c r="AS28" i="2" s="1"/>
  <c r="AL29" i="11"/>
  <c r="AL30" i="11"/>
  <c r="AL31" i="11"/>
  <c r="AL32" i="11"/>
  <c r="AS30" i="2" s="1"/>
  <c r="AL33" i="11"/>
  <c r="AL34" i="11"/>
  <c r="AL35" i="11"/>
  <c r="AL36" i="11"/>
  <c r="AS5" i="2" s="1"/>
  <c r="AL37" i="11"/>
  <c r="AL38" i="11"/>
  <c r="AL39" i="11"/>
  <c r="AL40" i="11"/>
  <c r="AS53" i="2" s="1"/>
  <c r="AL41" i="11"/>
  <c r="AL42" i="11"/>
  <c r="AL43" i="11"/>
  <c r="AS18" i="2" s="1"/>
  <c r="AL44" i="11"/>
  <c r="AS10" i="2" s="1"/>
  <c r="AL45" i="11"/>
  <c r="AL46" i="11"/>
  <c r="AL47" i="11"/>
  <c r="AL48" i="11"/>
  <c r="AS35" i="2" s="1"/>
  <c r="AL49" i="11"/>
  <c r="AL50" i="11"/>
  <c r="AL51" i="11"/>
  <c r="AL52" i="11"/>
  <c r="AS39" i="2" s="1"/>
  <c r="AL53" i="11"/>
  <c r="AS43" i="2" s="1"/>
  <c r="AL54" i="11"/>
  <c r="AL55" i="11"/>
  <c r="AL56" i="11"/>
  <c r="AS47" i="2" s="1"/>
  <c r="AL57" i="11"/>
  <c r="AL58" i="11"/>
  <c r="AS40" i="2" s="1"/>
  <c r="AL59" i="11"/>
  <c r="AS7" i="2" s="1"/>
  <c r="AL60" i="11"/>
  <c r="AS60" i="2" s="1"/>
  <c r="AJ23" i="11"/>
  <c r="AJ60" i="11"/>
  <c r="AR60" i="2" s="1"/>
  <c r="AJ3" i="11"/>
  <c r="AJ4" i="11"/>
  <c r="AR56" i="2" s="1"/>
  <c r="AJ5" i="11"/>
  <c r="AJ6" i="11"/>
  <c r="AJ7" i="11"/>
  <c r="AJ8" i="11"/>
  <c r="AR41" i="2" s="1"/>
  <c r="AJ9" i="11"/>
  <c r="AJ10" i="11"/>
  <c r="AJ13" i="11"/>
  <c r="AJ14" i="11"/>
  <c r="AR12" i="2" s="1"/>
  <c r="AJ16" i="11"/>
  <c r="AJ17" i="11"/>
  <c r="AJ18" i="11"/>
  <c r="AJ19" i="11"/>
  <c r="AR17" i="2" s="1"/>
  <c r="AJ20" i="11"/>
  <c r="AJ21" i="11"/>
  <c r="AJ22" i="11"/>
  <c r="AJ24" i="11"/>
  <c r="AJ27" i="11"/>
  <c r="AR27" i="2" s="1"/>
  <c r="AJ29" i="11"/>
  <c r="AJ31" i="11"/>
  <c r="AJ32" i="11"/>
  <c r="AR30" i="2" s="1"/>
  <c r="AJ33" i="11"/>
  <c r="AJ34" i="11"/>
  <c r="AJ38" i="11"/>
  <c r="AJ41" i="11"/>
  <c r="AR54" i="2" s="1"/>
  <c r="AJ42" i="11"/>
  <c r="AJ43" i="11"/>
  <c r="AJ44" i="11"/>
  <c r="AJ45" i="11"/>
  <c r="AJ47" i="11"/>
  <c r="AJ49" i="11"/>
  <c r="AJ50" i="11"/>
  <c r="AJ51" i="11"/>
  <c r="AR42" i="2" s="1"/>
  <c r="AJ52" i="11"/>
  <c r="AR39" i="2" s="1"/>
  <c r="AJ53" i="11"/>
  <c r="AR43" i="2" s="1"/>
  <c r="AJ54" i="11"/>
  <c r="AR8" i="2" s="1"/>
  <c r="AJ56" i="11"/>
  <c r="AR47" i="2" s="1"/>
  <c r="AJ57" i="11"/>
  <c r="AJ59" i="11"/>
  <c r="AJ11" i="11"/>
  <c r="AJ12" i="11"/>
  <c r="AR45" i="2" s="1"/>
  <c r="AJ25" i="11"/>
  <c r="AJ26" i="11"/>
  <c r="AJ28" i="11"/>
  <c r="AR28" i="2" s="1"/>
  <c r="AJ30" i="11"/>
  <c r="AR4" i="2" s="1"/>
  <c r="AJ35" i="11"/>
  <c r="AR32" i="2" s="1"/>
  <c r="AJ36" i="11"/>
  <c r="AR5" i="2" s="1"/>
  <c r="AJ37" i="11"/>
  <c r="AJ39" i="11"/>
  <c r="AR37" i="2" s="1"/>
  <c r="AJ40" i="11"/>
  <c r="AR53" i="2" s="1"/>
  <c r="AJ46" i="11"/>
  <c r="AR34" i="2" s="1"/>
  <c r="AJ48" i="11"/>
  <c r="AR35" i="2" s="1"/>
  <c r="AJ55" i="11"/>
  <c r="AR23" i="2" s="1"/>
  <c r="AJ58" i="11"/>
  <c r="AR40" i="2" s="1"/>
  <c r="AE4" i="11"/>
  <c r="AF4" i="11"/>
  <c r="AG4" i="11" s="1"/>
  <c r="AE5" i="11"/>
  <c r="AF5" i="11"/>
  <c r="AG5" i="11" s="1"/>
  <c r="AH5" i="11" s="1"/>
  <c r="AE6" i="11"/>
  <c r="AF6" i="11"/>
  <c r="AE7" i="11"/>
  <c r="AF7" i="11"/>
  <c r="AG7" i="11" s="1"/>
  <c r="AE8" i="11"/>
  <c r="AF8" i="11"/>
  <c r="AG8" i="11" s="1"/>
  <c r="AE9" i="11"/>
  <c r="AF9" i="11"/>
  <c r="AG9" i="11" s="1"/>
  <c r="AH9" i="11" s="1"/>
  <c r="AE10" i="11"/>
  <c r="AF10" i="11"/>
  <c r="AE11" i="11"/>
  <c r="AF11" i="11"/>
  <c r="AG11" i="11" s="1"/>
  <c r="AE12" i="11"/>
  <c r="AF12" i="11"/>
  <c r="AG12" i="11" s="1"/>
  <c r="AE13" i="11"/>
  <c r="AF13" i="11"/>
  <c r="AG13" i="11" s="1"/>
  <c r="AH13" i="11" s="1"/>
  <c r="AE14" i="11"/>
  <c r="AF14" i="11"/>
  <c r="AG14" i="11" s="1"/>
  <c r="AE15" i="11"/>
  <c r="AF15" i="11"/>
  <c r="AG15" i="11" s="1"/>
  <c r="AH15" i="11" s="1"/>
  <c r="AE16" i="11"/>
  <c r="AF16" i="11"/>
  <c r="AE17" i="11"/>
  <c r="AF17" i="11"/>
  <c r="AG17" i="11" s="1"/>
  <c r="AH17" i="11" s="1"/>
  <c r="AE18" i="11"/>
  <c r="AF18" i="11"/>
  <c r="AE19" i="11"/>
  <c r="AF19" i="11"/>
  <c r="AG19" i="11" s="1"/>
  <c r="AE20" i="11"/>
  <c r="AF20" i="11"/>
  <c r="AE21" i="11"/>
  <c r="AF21" i="11"/>
  <c r="AG21" i="11" s="1"/>
  <c r="AH21" i="11" s="1"/>
  <c r="AE22" i="11"/>
  <c r="AF22" i="11"/>
  <c r="AE23" i="11"/>
  <c r="AF23" i="11"/>
  <c r="AG23" i="11" s="1"/>
  <c r="AH23" i="11" s="1"/>
  <c r="AE24" i="11"/>
  <c r="AF24" i="11"/>
  <c r="AG24" i="11" s="1"/>
  <c r="AE25" i="11"/>
  <c r="AF25" i="11"/>
  <c r="AG25" i="11" s="1"/>
  <c r="AH25" i="11" s="1"/>
  <c r="AE26" i="11"/>
  <c r="AF26" i="11"/>
  <c r="AE27" i="11"/>
  <c r="AF27" i="11"/>
  <c r="AG27" i="11" s="1"/>
  <c r="AE28" i="11"/>
  <c r="AF28" i="11"/>
  <c r="AE29" i="11"/>
  <c r="AF29" i="11"/>
  <c r="AG29" i="11" s="1"/>
  <c r="AH29" i="11" s="1"/>
  <c r="AE30" i="11"/>
  <c r="AF30" i="11"/>
  <c r="AG30" i="11" s="1"/>
  <c r="AE31" i="11"/>
  <c r="AF31" i="11"/>
  <c r="AG31" i="11" s="1"/>
  <c r="AE32" i="11"/>
  <c r="AF32" i="11"/>
  <c r="AG32" i="11" s="1"/>
  <c r="AE33" i="11"/>
  <c r="AF33" i="11"/>
  <c r="AG33" i="11" s="1"/>
  <c r="AH33" i="11" s="1"/>
  <c r="AE34" i="11"/>
  <c r="AF34" i="11"/>
  <c r="AE35" i="11"/>
  <c r="AF35" i="11"/>
  <c r="AG35" i="11" s="1"/>
  <c r="AE36" i="11"/>
  <c r="AF36" i="11"/>
  <c r="AE37" i="11"/>
  <c r="AF37" i="11"/>
  <c r="AG37" i="11" s="1"/>
  <c r="AH37" i="11" s="1"/>
  <c r="AE38" i="11"/>
  <c r="AF38" i="11"/>
  <c r="AE39" i="11"/>
  <c r="AF39" i="11"/>
  <c r="AG39" i="11" s="1"/>
  <c r="AE40" i="11"/>
  <c r="AF40" i="11"/>
  <c r="AE41" i="11"/>
  <c r="AF41" i="11"/>
  <c r="AG41" i="11" s="1"/>
  <c r="AH41" i="11" s="1"/>
  <c r="AE42" i="11"/>
  <c r="AF42" i="11"/>
  <c r="AE43" i="11"/>
  <c r="AF43" i="11"/>
  <c r="AG43" i="11" s="1"/>
  <c r="AE44" i="11"/>
  <c r="AF44" i="11"/>
  <c r="AE45" i="11"/>
  <c r="AF45" i="11"/>
  <c r="AG45" i="11" s="1"/>
  <c r="AH45" i="11" s="1"/>
  <c r="AE46" i="11"/>
  <c r="AF46" i="11"/>
  <c r="AE47" i="11"/>
  <c r="AF47" i="11"/>
  <c r="AG47" i="11" s="1"/>
  <c r="AE48" i="11"/>
  <c r="AF48" i="11"/>
  <c r="AE49" i="11"/>
  <c r="AF49" i="11"/>
  <c r="AG49" i="11" s="1"/>
  <c r="AH49" i="11" s="1"/>
  <c r="AE50" i="11"/>
  <c r="AF50" i="11"/>
  <c r="AE51" i="11"/>
  <c r="AF51" i="11"/>
  <c r="AG51" i="11" s="1"/>
  <c r="AE52" i="11"/>
  <c r="AF52" i="11"/>
  <c r="AE53" i="11"/>
  <c r="AF53" i="11"/>
  <c r="AG53" i="11" s="1"/>
  <c r="AH53" i="11" s="1"/>
  <c r="AQ43" i="2" s="1"/>
  <c r="AE54" i="11"/>
  <c r="AF54" i="11"/>
  <c r="AE55" i="11"/>
  <c r="AF55" i="11"/>
  <c r="AG55" i="11" s="1"/>
  <c r="AE56" i="11"/>
  <c r="AF56" i="11"/>
  <c r="AG56" i="11" s="1"/>
  <c r="AE57" i="11"/>
  <c r="AF57" i="11"/>
  <c r="AG57" i="11" s="1"/>
  <c r="AH57" i="11" s="1"/>
  <c r="AE58" i="11"/>
  <c r="AF58" i="11"/>
  <c r="AE59" i="11"/>
  <c r="AF59" i="11"/>
  <c r="AG59" i="11" s="1"/>
  <c r="AE60" i="11"/>
  <c r="AF60" i="11"/>
  <c r="AG60" i="11" s="1"/>
  <c r="AF3" i="11"/>
  <c r="AG3" i="11" s="1"/>
  <c r="AE3" i="11"/>
  <c r="AD60" i="11"/>
  <c r="AP60" i="2" s="1"/>
  <c r="AD23" i="11"/>
  <c r="AD57" i="11"/>
  <c r="AP55" i="2" s="1"/>
  <c r="AD3" i="11"/>
  <c r="AD4" i="11"/>
  <c r="AD5" i="11"/>
  <c r="AD6" i="11"/>
  <c r="AD7" i="11"/>
  <c r="AP25" i="2" s="1"/>
  <c r="AD9" i="11"/>
  <c r="AD13" i="11"/>
  <c r="AD14" i="11"/>
  <c r="AP12" i="2" s="1"/>
  <c r="AD16" i="11"/>
  <c r="AD17" i="11"/>
  <c r="AD18" i="11"/>
  <c r="AD19" i="11"/>
  <c r="AP17" i="2" s="1"/>
  <c r="AD20" i="11"/>
  <c r="AD29" i="11"/>
  <c r="AP3" i="2" s="1"/>
  <c r="AD31" i="11"/>
  <c r="AD35" i="11"/>
  <c r="AP32" i="2" s="1"/>
  <c r="AD36" i="11"/>
  <c r="AD38" i="11"/>
  <c r="AD40" i="11"/>
  <c r="AD41" i="11"/>
  <c r="AP54" i="2" s="1"/>
  <c r="AD42" i="11"/>
  <c r="AD43" i="11"/>
  <c r="AD44" i="11"/>
  <c r="AD45" i="11"/>
  <c r="AD46" i="11"/>
  <c r="AP34" i="2" s="1"/>
  <c r="AD49" i="11"/>
  <c r="AD50" i="11"/>
  <c r="AD51" i="11"/>
  <c r="AP42" i="2" s="1"/>
  <c r="AD52" i="11"/>
  <c r="AP39" i="2" s="1"/>
  <c r="AD53" i="11"/>
  <c r="AD54" i="11"/>
  <c r="AD56" i="11"/>
  <c r="AP47" i="2" s="1"/>
  <c r="AD59" i="11"/>
  <c r="AD10" i="11"/>
  <c r="AP49" i="2" s="1"/>
  <c r="AD11" i="11"/>
  <c r="AD12" i="11"/>
  <c r="AP45" i="2" s="1"/>
  <c r="AD21" i="11"/>
  <c r="AP19" i="2" s="1"/>
  <c r="AD22" i="11"/>
  <c r="AP58" i="2" s="1"/>
  <c r="AD24" i="11"/>
  <c r="AD25" i="11"/>
  <c r="AP46" i="2" s="1"/>
  <c r="AD26" i="11"/>
  <c r="AP36" i="2" s="1"/>
  <c r="AD27" i="11"/>
  <c r="AP27" i="2" s="1"/>
  <c r="AD28" i="11"/>
  <c r="AP28" i="2" s="1"/>
  <c r="AD30" i="11"/>
  <c r="AP4" i="2" s="1"/>
  <c r="AD32" i="11"/>
  <c r="AP30" i="2" s="1"/>
  <c r="AD33" i="11"/>
  <c r="AD34" i="11"/>
  <c r="AP22" i="2" s="1"/>
  <c r="AD37" i="11"/>
  <c r="AP33" i="2" s="1"/>
  <c r="AD39" i="11"/>
  <c r="AP37" i="2" s="1"/>
  <c r="AD47" i="11"/>
  <c r="AD48" i="11"/>
  <c r="AD55" i="11"/>
  <c r="AP23" i="2" s="1"/>
  <c r="AD58" i="11"/>
  <c r="AP40" i="2" s="1"/>
  <c r="AD15" i="11"/>
  <c r="Y4" i="11"/>
  <c r="Z4" i="11" s="1"/>
  <c r="AA4" i="11" s="1"/>
  <c r="Y5" i="11"/>
  <c r="Z5" i="11" s="1"/>
  <c r="AA5" i="11" s="1"/>
  <c r="Y6" i="11"/>
  <c r="Z6" i="11" s="1"/>
  <c r="AA6" i="11" s="1"/>
  <c r="Y7" i="11"/>
  <c r="Z7" i="11" s="1"/>
  <c r="AA7" i="11" s="1"/>
  <c r="Y8" i="11"/>
  <c r="Z8" i="11" s="1"/>
  <c r="AA8" i="11" s="1"/>
  <c r="Y9" i="11"/>
  <c r="Z9" i="11" s="1"/>
  <c r="AA9" i="11" s="1"/>
  <c r="Y10" i="11"/>
  <c r="Z10" i="11" s="1"/>
  <c r="AA10" i="11" s="1"/>
  <c r="Y11" i="11"/>
  <c r="Z11" i="11" s="1"/>
  <c r="AA11" i="11" s="1"/>
  <c r="Y12" i="11"/>
  <c r="Z12" i="11" s="1"/>
  <c r="AA12" i="11" s="1"/>
  <c r="Y13" i="11"/>
  <c r="Z13" i="11" s="1"/>
  <c r="AA13" i="11" s="1"/>
  <c r="Y14" i="11"/>
  <c r="Z14" i="11" s="1"/>
  <c r="AA14" i="11" s="1"/>
  <c r="Y15" i="11"/>
  <c r="Z15" i="11" s="1"/>
  <c r="AA15" i="11" s="1"/>
  <c r="Y16" i="11"/>
  <c r="Z16" i="11" s="1"/>
  <c r="AA16" i="11" s="1"/>
  <c r="Y17" i="11"/>
  <c r="Z17" i="11" s="1"/>
  <c r="AA17" i="11" s="1"/>
  <c r="Y18" i="11"/>
  <c r="Z18" i="11" s="1"/>
  <c r="AA18" i="11" s="1"/>
  <c r="Y19" i="11"/>
  <c r="Z19" i="11" s="1"/>
  <c r="AA19" i="11" s="1"/>
  <c r="Y20" i="11"/>
  <c r="Z20" i="11" s="1"/>
  <c r="AA20" i="11" s="1"/>
  <c r="Y21" i="11"/>
  <c r="Z21" i="11" s="1"/>
  <c r="AA21" i="11" s="1"/>
  <c r="AN19" i="2" s="1"/>
  <c r="Y22" i="11"/>
  <c r="Z22" i="11" s="1"/>
  <c r="AA22" i="11" s="1"/>
  <c r="Y23" i="11"/>
  <c r="Z23" i="11" s="1"/>
  <c r="AA23" i="11" s="1"/>
  <c r="Y24" i="11"/>
  <c r="Z24" i="11" s="1"/>
  <c r="AA24" i="11" s="1"/>
  <c r="Y25" i="11"/>
  <c r="Z25" i="11" s="1"/>
  <c r="AA25" i="11" s="1"/>
  <c r="Y26" i="11"/>
  <c r="Z26" i="11" s="1"/>
  <c r="AA26" i="11" s="1"/>
  <c r="Y27" i="11"/>
  <c r="Z27" i="11" s="1"/>
  <c r="AA27" i="11" s="1"/>
  <c r="AN27" i="2" s="1"/>
  <c r="Y28" i="11"/>
  <c r="Z28" i="11" s="1"/>
  <c r="AA28" i="11" s="1"/>
  <c r="AN28" i="2" s="1"/>
  <c r="Y29" i="11"/>
  <c r="Z29" i="11" s="1"/>
  <c r="AA29" i="11" s="1"/>
  <c r="Y30" i="11"/>
  <c r="Z30" i="11" s="1"/>
  <c r="AA30" i="11" s="1"/>
  <c r="Y31" i="11"/>
  <c r="Z31" i="11" s="1"/>
  <c r="AA31" i="11" s="1"/>
  <c r="Y32" i="11"/>
  <c r="Z32" i="11" s="1"/>
  <c r="AA32" i="11" s="1"/>
  <c r="Y33" i="11"/>
  <c r="Z33" i="11" s="1"/>
  <c r="AA33" i="11" s="1"/>
  <c r="Y34" i="11"/>
  <c r="Z34" i="11" s="1"/>
  <c r="AA34" i="11" s="1"/>
  <c r="Y35" i="11"/>
  <c r="Z35" i="11" s="1"/>
  <c r="AA35" i="11" s="1"/>
  <c r="Y36" i="11"/>
  <c r="Z36" i="11" s="1"/>
  <c r="AA36" i="11" s="1"/>
  <c r="Y37" i="11"/>
  <c r="Z37" i="11" s="1"/>
  <c r="AA37" i="11" s="1"/>
  <c r="AN33" i="2" s="1"/>
  <c r="Y38" i="11"/>
  <c r="Z38" i="11" s="1"/>
  <c r="AA38" i="11" s="1"/>
  <c r="Y39" i="11"/>
  <c r="Z39" i="11" s="1"/>
  <c r="AA39" i="11" s="1"/>
  <c r="Y40" i="11"/>
  <c r="Z40" i="11" s="1"/>
  <c r="AA40" i="11" s="1"/>
  <c r="Y41" i="11"/>
  <c r="Z41" i="11" s="1"/>
  <c r="AA41" i="11" s="1"/>
  <c r="Y42" i="11"/>
  <c r="Z42" i="11" s="1"/>
  <c r="AA42" i="11" s="1"/>
  <c r="Y43" i="11"/>
  <c r="Z43" i="11" s="1"/>
  <c r="AA43" i="11" s="1"/>
  <c r="AN18" i="2" s="1"/>
  <c r="Y44" i="11"/>
  <c r="Z44" i="11" s="1"/>
  <c r="AA44" i="11" s="1"/>
  <c r="Y45" i="11"/>
  <c r="Z45" i="11" s="1"/>
  <c r="AA45" i="11" s="1"/>
  <c r="AN20" i="2" s="1"/>
  <c r="Y46" i="11"/>
  <c r="Z46" i="11" s="1"/>
  <c r="AA46" i="11" s="1"/>
  <c r="Y47" i="11"/>
  <c r="Z47" i="11" s="1"/>
  <c r="AA47" i="11" s="1"/>
  <c r="Y48" i="11"/>
  <c r="Z48" i="11" s="1"/>
  <c r="AA48" i="11" s="1"/>
  <c r="Y49" i="11"/>
  <c r="Z49" i="11" s="1"/>
  <c r="AA49" i="11" s="1"/>
  <c r="Y50" i="11"/>
  <c r="Z50" i="11" s="1"/>
  <c r="AA50" i="11" s="1"/>
  <c r="Y51" i="11"/>
  <c r="Z51" i="11" s="1"/>
  <c r="AA51" i="11" s="1"/>
  <c r="Y52" i="11"/>
  <c r="Z52" i="11" s="1"/>
  <c r="AA52" i="11" s="1"/>
  <c r="Y53" i="11"/>
  <c r="Z53" i="11" s="1"/>
  <c r="AA53" i="11" s="1"/>
  <c r="AN43" i="2" s="1"/>
  <c r="Y54" i="11"/>
  <c r="Z54" i="11" s="1"/>
  <c r="AA54" i="11" s="1"/>
  <c r="AN8" i="2" s="1"/>
  <c r="Y55" i="11"/>
  <c r="Z55" i="11" s="1"/>
  <c r="AA55" i="11" s="1"/>
  <c r="AN23" i="2" s="1"/>
  <c r="Y56" i="11"/>
  <c r="Z56" i="11" s="1"/>
  <c r="AA56" i="11" s="1"/>
  <c r="Y57" i="11"/>
  <c r="Z57" i="11" s="1"/>
  <c r="AA57" i="11" s="1"/>
  <c r="AN55" i="2" s="1"/>
  <c r="Y58" i="11"/>
  <c r="Z58" i="11" s="1"/>
  <c r="AA58" i="11" s="1"/>
  <c r="AN40" i="2" s="1"/>
  <c r="Y59" i="11"/>
  <c r="Z59" i="11" s="1"/>
  <c r="AA59" i="11" s="1"/>
  <c r="AN7" i="2" s="1"/>
  <c r="Y60" i="11"/>
  <c r="Z60" i="11" s="1"/>
  <c r="AA60" i="11" s="1"/>
  <c r="AN60" i="2" s="1"/>
  <c r="Y3" i="11"/>
  <c r="Z3" i="11" s="1"/>
  <c r="AA3" i="11" s="1"/>
  <c r="X9" i="11"/>
  <c r="X10" i="11"/>
  <c r="X11" i="11"/>
  <c r="X12" i="11"/>
  <c r="X13" i="11"/>
  <c r="X14" i="11"/>
  <c r="X15" i="11"/>
  <c r="X16" i="11"/>
  <c r="AM14" i="2" s="1"/>
  <c r="X17" i="11"/>
  <c r="X18" i="11"/>
  <c r="X19" i="11"/>
  <c r="X20" i="11"/>
  <c r="AM57" i="2" s="1"/>
  <c r="X21" i="11"/>
  <c r="X22" i="11"/>
  <c r="X23" i="11"/>
  <c r="X24" i="11"/>
  <c r="X25" i="11"/>
  <c r="X26" i="11"/>
  <c r="X27" i="11"/>
  <c r="AM27" i="2" s="1"/>
  <c r="X28" i="11"/>
  <c r="AM28" i="2" s="1"/>
  <c r="X29" i="11"/>
  <c r="X30" i="11"/>
  <c r="X31" i="11"/>
  <c r="AM29" i="2" s="1"/>
  <c r="X32" i="11"/>
  <c r="AM30" i="2" s="1"/>
  <c r="X33" i="11"/>
  <c r="X34" i="11"/>
  <c r="X35" i="11"/>
  <c r="X36" i="11"/>
  <c r="AM5" i="2" s="1"/>
  <c r="X37" i="11"/>
  <c r="AM33" i="2" s="1"/>
  <c r="X38" i="11"/>
  <c r="X39" i="11"/>
  <c r="X40" i="11"/>
  <c r="AM53" i="2" s="1"/>
  <c r="X41" i="11"/>
  <c r="X42" i="11"/>
  <c r="X43" i="11"/>
  <c r="AM18" i="2" s="1"/>
  <c r="X44" i="11"/>
  <c r="X45" i="11"/>
  <c r="X46" i="11"/>
  <c r="X47" i="11"/>
  <c r="X48" i="11"/>
  <c r="AM35" i="2" s="1"/>
  <c r="X49" i="11"/>
  <c r="S4" i="11"/>
  <c r="T4" i="11"/>
  <c r="U4" i="11" s="1"/>
  <c r="S5" i="11"/>
  <c r="T5" i="11"/>
  <c r="U5" i="11" s="1"/>
  <c r="S6" i="11"/>
  <c r="T6" i="11"/>
  <c r="U6" i="11" s="1"/>
  <c r="S7" i="11"/>
  <c r="T7" i="11"/>
  <c r="U7" i="11" s="1"/>
  <c r="S8" i="11"/>
  <c r="T8" i="11"/>
  <c r="U8" i="11" s="1"/>
  <c r="S9" i="11"/>
  <c r="T9" i="11"/>
  <c r="U9" i="11" s="1"/>
  <c r="S10" i="11"/>
  <c r="T10" i="11"/>
  <c r="U10" i="11" s="1"/>
  <c r="S11" i="11"/>
  <c r="T11" i="11"/>
  <c r="U11" i="11" s="1"/>
  <c r="S12" i="11"/>
  <c r="T12" i="11"/>
  <c r="U12" i="11" s="1"/>
  <c r="S13" i="11"/>
  <c r="T13" i="11"/>
  <c r="U13" i="11" s="1"/>
  <c r="S14" i="11"/>
  <c r="T14" i="11"/>
  <c r="U14" i="11" s="1"/>
  <c r="S15" i="11"/>
  <c r="T15" i="11"/>
  <c r="U15" i="11" s="1"/>
  <c r="S16" i="11"/>
  <c r="T16" i="11"/>
  <c r="U16" i="11" s="1"/>
  <c r="S17" i="11"/>
  <c r="T17" i="11"/>
  <c r="U17" i="11" s="1"/>
  <c r="S18" i="11"/>
  <c r="T18" i="11"/>
  <c r="U18" i="11" s="1"/>
  <c r="S19" i="11"/>
  <c r="T19" i="11"/>
  <c r="U19" i="11" s="1"/>
  <c r="S20" i="11"/>
  <c r="T20" i="11"/>
  <c r="U20" i="11" s="1"/>
  <c r="S21" i="11"/>
  <c r="T21" i="11"/>
  <c r="U21" i="11" s="1"/>
  <c r="S22" i="11"/>
  <c r="T22" i="11"/>
  <c r="U22" i="11" s="1"/>
  <c r="S23" i="11"/>
  <c r="T23" i="11"/>
  <c r="U23" i="11" s="1"/>
  <c r="S24" i="11"/>
  <c r="T24" i="11"/>
  <c r="U24" i="11" s="1"/>
  <c r="S25" i="11"/>
  <c r="T25" i="11"/>
  <c r="U25" i="11" s="1"/>
  <c r="S26" i="11"/>
  <c r="T26" i="11"/>
  <c r="U26" i="11" s="1"/>
  <c r="S27" i="11"/>
  <c r="T27" i="11"/>
  <c r="U27" i="11" s="1"/>
  <c r="S28" i="11"/>
  <c r="T28" i="11"/>
  <c r="U28" i="11" s="1"/>
  <c r="S29" i="11"/>
  <c r="T29" i="11"/>
  <c r="U29" i="11" s="1"/>
  <c r="S30" i="11"/>
  <c r="T30" i="11"/>
  <c r="U30" i="11" s="1"/>
  <c r="S31" i="11"/>
  <c r="T31" i="11"/>
  <c r="U31" i="11" s="1"/>
  <c r="S32" i="11"/>
  <c r="T32" i="11"/>
  <c r="U32" i="11" s="1"/>
  <c r="S33" i="11"/>
  <c r="T33" i="11"/>
  <c r="U33" i="11" s="1"/>
  <c r="S34" i="11"/>
  <c r="T34" i="11"/>
  <c r="U34" i="11" s="1"/>
  <c r="S35" i="11"/>
  <c r="T35" i="11"/>
  <c r="U35" i="11" s="1"/>
  <c r="S36" i="11"/>
  <c r="T36" i="11"/>
  <c r="U36" i="11" s="1"/>
  <c r="S37" i="11"/>
  <c r="T37" i="11"/>
  <c r="U37" i="11" s="1"/>
  <c r="S38" i="11"/>
  <c r="T38" i="11"/>
  <c r="U38" i="11" s="1"/>
  <c r="S39" i="11"/>
  <c r="T39" i="11"/>
  <c r="U39" i="11" s="1"/>
  <c r="S40" i="11"/>
  <c r="T40" i="11"/>
  <c r="U40" i="11" s="1"/>
  <c r="S41" i="11"/>
  <c r="T41" i="11"/>
  <c r="U41" i="11" s="1"/>
  <c r="S42" i="11"/>
  <c r="T42" i="11"/>
  <c r="U42" i="11" s="1"/>
  <c r="S43" i="11"/>
  <c r="T43" i="11"/>
  <c r="U43" i="11" s="1"/>
  <c r="S44" i="11"/>
  <c r="T44" i="11"/>
  <c r="U44" i="11" s="1"/>
  <c r="S45" i="11"/>
  <c r="T45" i="11"/>
  <c r="U45" i="11" s="1"/>
  <c r="S46" i="11"/>
  <c r="T46" i="11"/>
  <c r="U46" i="11" s="1"/>
  <c r="S47" i="11"/>
  <c r="T47" i="11"/>
  <c r="U47" i="11" s="1"/>
  <c r="S48" i="11"/>
  <c r="T48" i="11"/>
  <c r="U48" i="11" s="1"/>
  <c r="S49" i="11"/>
  <c r="T49" i="11"/>
  <c r="U49" i="11" s="1"/>
  <c r="S50" i="11"/>
  <c r="T50" i="11"/>
  <c r="U50" i="11" s="1"/>
  <c r="S51" i="11"/>
  <c r="T51" i="11"/>
  <c r="U51" i="11" s="1"/>
  <c r="S52" i="11"/>
  <c r="T52" i="11"/>
  <c r="U52" i="11" s="1"/>
  <c r="S53" i="11"/>
  <c r="T53" i="11"/>
  <c r="U53" i="11" s="1"/>
  <c r="S54" i="11"/>
  <c r="T54" i="11"/>
  <c r="U54" i="11" s="1"/>
  <c r="S55" i="11"/>
  <c r="T55" i="11"/>
  <c r="U55" i="11" s="1"/>
  <c r="S56" i="11"/>
  <c r="T56" i="11"/>
  <c r="U56" i="11" s="1"/>
  <c r="S57" i="11"/>
  <c r="T57" i="11"/>
  <c r="U57" i="11" s="1"/>
  <c r="S58" i="11"/>
  <c r="T58" i="11"/>
  <c r="U58" i="11" s="1"/>
  <c r="S59" i="11"/>
  <c r="T59" i="11"/>
  <c r="U59" i="11" s="1"/>
  <c r="S60" i="11"/>
  <c r="T60" i="11"/>
  <c r="U60" i="11" s="1"/>
  <c r="T3" i="11"/>
  <c r="U3" i="11" s="1"/>
  <c r="S3" i="11"/>
  <c r="Q4" i="11"/>
  <c r="R4" i="11" s="1"/>
  <c r="Q5" i="11"/>
  <c r="R5" i="11" s="1"/>
  <c r="Q6" i="11"/>
  <c r="R6" i="11" s="1"/>
  <c r="Q7" i="11"/>
  <c r="R7" i="11" s="1"/>
  <c r="Q8" i="11"/>
  <c r="R8" i="11" s="1"/>
  <c r="Q9" i="11"/>
  <c r="R9" i="11" s="1"/>
  <c r="Q10" i="11"/>
  <c r="R10" i="11" s="1"/>
  <c r="Q11" i="11"/>
  <c r="R11" i="11" s="1"/>
  <c r="Q12" i="11"/>
  <c r="R12" i="11" s="1"/>
  <c r="Q13" i="11"/>
  <c r="R13" i="11" s="1"/>
  <c r="Q14" i="11"/>
  <c r="R14" i="11" s="1"/>
  <c r="Q15" i="11"/>
  <c r="R15" i="11" s="1"/>
  <c r="Q16" i="11"/>
  <c r="R16" i="11" s="1"/>
  <c r="Q17" i="11"/>
  <c r="R17" i="11" s="1"/>
  <c r="Q18" i="11"/>
  <c r="R18" i="11" s="1"/>
  <c r="Q19" i="11"/>
  <c r="R19" i="11" s="1"/>
  <c r="Q20" i="11"/>
  <c r="R20" i="11" s="1"/>
  <c r="Q21" i="11"/>
  <c r="R21" i="11" s="1"/>
  <c r="Q22" i="11"/>
  <c r="R22" i="11" s="1"/>
  <c r="Q23" i="11"/>
  <c r="R23" i="11" s="1"/>
  <c r="Q24" i="11"/>
  <c r="R24" i="11" s="1"/>
  <c r="Q25" i="11"/>
  <c r="R25" i="11" s="1"/>
  <c r="Q26" i="11"/>
  <c r="R26" i="11" s="1"/>
  <c r="Q27" i="11"/>
  <c r="R27" i="11" s="1"/>
  <c r="Q28" i="11"/>
  <c r="R28" i="11" s="1"/>
  <c r="Q29" i="11"/>
  <c r="R29" i="11" s="1"/>
  <c r="Q30" i="11"/>
  <c r="R30" i="11" s="1"/>
  <c r="Q31" i="11"/>
  <c r="R31" i="11" s="1"/>
  <c r="Q32" i="11"/>
  <c r="R32" i="11" s="1"/>
  <c r="Q33" i="11"/>
  <c r="R33" i="11" s="1"/>
  <c r="Q34" i="11"/>
  <c r="R34" i="11" s="1"/>
  <c r="Q35" i="11"/>
  <c r="R35" i="11" s="1"/>
  <c r="Q36" i="11"/>
  <c r="R36" i="11" s="1"/>
  <c r="Q37" i="11"/>
  <c r="R37" i="11" s="1"/>
  <c r="Q38" i="11"/>
  <c r="R38" i="11" s="1"/>
  <c r="Q39" i="11"/>
  <c r="R39" i="11" s="1"/>
  <c r="Q40" i="11"/>
  <c r="R40" i="11" s="1"/>
  <c r="Q41" i="11"/>
  <c r="R41" i="11" s="1"/>
  <c r="Q42" i="11"/>
  <c r="R42" i="11" s="1"/>
  <c r="Q43" i="11"/>
  <c r="R43" i="11" s="1"/>
  <c r="Q44" i="11"/>
  <c r="R44" i="11" s="1"/>
  <c r="Q45" i="11"/>
  <c r="R45" i="11" s="1"/>
  <c r="Q46" i="11"/>
  <c r="R46" i="11" s="1"/>
  <c r="Q47" i="11"/>
  <c r="R47" i="11" s="1"/>
  <c r="Q48" i="11"/>
  <c r="R48" i="11" s="1"/>
  <c r="Q49" i="11"/>
  <c r="R49" i="11" s="1"/>
  <c r="Q50" i="11"/>
  <c r="R50" i="11" s="1"/>
  <c r="Q51" i="11"/>
  <c r="R51" i="11" s="1"/>
  <c r="Q52" i="11"/>
  <c r="R52" i="11" s="1"/>
  <c r="Q53" i="11"/>
  <c r="R53" i="11" s="1"/>
  <c r="Q54" i="11"/>
  <c r="R54" i="11" s="1"/>
  <c r="Q55" i="11"/>
  <c r="R55" i="11" s="1"/>
  <c r="Q56" i="11"/>
  <c r="R56" i="11" s="1"/>
  <c r="Q57" i="11"/>
  <c r="R57" i="11" s="1"/>
  <c r="Q58" i="11"/>
  <c r="R58" i="11" s="1"/>
  <c r="Q59" i="11"/>
  <c r="R59" i="11" s="1"/>
  <c r="Q60" i="11"/>
  <c r="R60" i="11" s="1"/>
  <c r="Q3" i="11"/>
  <c r="R3" i="11" s="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3" i="11"/>
  <c r="N4" i="11"/>
  <c r="O4" i="11" s="1"/>
  <c r="N5" i="11"/>
  <c r="O5" i="11" s="1"/>
  <c r="N6" i="11"/>
  <c r="O6" i="11" s="1"/>
  <c r="N7" i="11"/>
  <c r="O7" i="11" s="1"/>
  <c r="N8" i="11"/>
  <c r="O8" i="11" s="1"/>
  <c r="N9" i="11"/>
  <c r="O9" i="11" s="1"/>
  <c r="N10" i="11"/>
  <c r="O10" i="11" s="1"/>
  <c r="N11" i="11"/>
  <c r="O11" i="11" s="1"/>
  <c r="N12" i="11"/>
  <c r="O12" i="11" s="1"/>
  <c r="N13" i="11"/>
  <c r="O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39" i="11"/>
  <c r="O39" i="11" s="1"/>
  <c r="N40" i="11"/>
  <c r="O40" i="11" s="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2" i="11"/>
  <c r="O52" i="11" s="1"/>
  <c r="N53" i="11"/>
  <c r="O53" i="11" s="1"/>
  <c r="N54" i="11"/>
  <c r="O54" i="11" s="1"/>
  <c r="N55" i="11"/>
  <c r="O55" i="11" s="1"/>
  <c r="N56" i="11"/>
  <c r="O56" i="11" s="1"/>
  <c r="N57" i="11"/>
  <c r="O57" i="11" s="1"/>
  <c r="N58" i="11"/>
  <c r="O58" i="11" s="1"/>
  <c r="N59" i="11"/>
  <c r="O59" i="11" s="1"/>
  <c r="N60" i="11"/>
  <c r="O60" i="11" s="1"/>
  <c r="N3"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3" i="11"/>
  <c r="K4" i="11"/>
  <c r="J5" i="11"/>
  <c r="K5" i="11" s="1"/>
  <c r="J6" i="11"/>
  <c r="K6" i="11" s="1"/>
  <c r="J7" i="11"/>
  <c r="K7" i="11" s="1"/>
  <c r="J8" i="11"/>
  <c r="K8" i="11" s="1"/>
  <c r="J9" i="11"/>
  <c r="K9" i="11" s="1"/>
  <c r="J10" i="11"/>
  <c r="K10" i="11" s="1"/>
  <c r="J11" i="11"/>
  <c r="K11" i="11" s="1"/>
  <c r="J12" i="11"/>
  <c r="K12" i="11" s="1"/>
  <c r="J13" i="11"/>
  <c r="K13" i="11" s="1"/>
  <c r="J14" i="11"/>
  <c r="K14" i="11" s="1"/>
  <c r="J15" i="11"/>
  <c r="K15" i="11" s="1"/>
  <c r="J16" i="11"/>
  <c r="K16" i="11" s="1"/>
  <c r="J17" i="11"/>
  <c r="K17" i="11" s="1"/>
  <c r="J18" i="11"/>
  <c r="K18" i="11" s="1"/>
  <c r="J19" i="11"/>
  <c r="K19" i="11" s="1"/>
  <c r="J20" i="11"/>
  <c r="K20" i="11" s="1"/>
  <c r="J21" i="11"/>
  <c r="K21" i="11" s="1"/>
  <c r="J22" i="11"/>
  <c r="K22" i="11" s="1"/>
  <c r="J23" i="11"/>
  <c r="K23" i="11" s="1"/>
  <c r="J24" i="11"/>
  <c r="K24" i="11" s="1"/>
  <c r="J25" i="11"/>
  <c r="K25" i="11" s="1"/>
  <c r="J26" i="11"/>
  <c r="K26" i="11" s="1"/>
  <c r="J27" i="11"/>
  <c r="K27" i="11" s="1"/>
  <c r="J28" i="11"/>
  <c r="K28" i="11" s="1"/>
  <c r="J29" i="11"/>
  <c r="K29" i="11" s="1"/>
  <c r="J30" i="11"/>
  <c r="K30" i="11" s="1"/>
  <c r="J31" i="11"/>
  <c r="K31" i="11" s="1"/>
  <c r="J32" i="11"/>
  <c r="K32" i="11" s="1"/>
  <c r="J33" i="11"/>
  <c r="K33" i="11" s="1"/>
  <c r="J34" i="11"/>
  <c r="K34" i="11" s="1"/>
  <c r="J35" i="11"/>
  <c r="K35" i="11" s="1"/>
  <c r="J36" i="11"/>
  <c r="K36" i="11" s="1"/>
  <c r="J37" i="11"/>
  <c r="K37" i="11" s="1"/>
  <c r="J38" i="11"/>
  <c r="K38" i="11" s="1"/>
  <c r="J39" i="11"/>
  <c r="K39" i="11" s="1"/>
  <c r="J40" i="11"/>
  <c r="K40" i="11" s="1"/>
  <c r="J41" i="11"/>
  <c r="K41" i="11" s="1"/>
  <c r="J42" i="11"/>
  <c r="K42" i="11" s="1"/>
  <c r="J43" i="11"/>
  <c r="K43" i="11" s="1"/>
  <c r="J44" i="11"/>
  <c r="K44" i="11" s="1"/>
  <c r="J45" i="11"/>
  <c r="K45" i="11" s="1"/>
  <c r="J46" i="11"/>
  <c r="K46" i="11" s="1"/>
  <c r="J47" i="11"/>
  <c r="K47" i="11" s="1"/>
  <c r="J48" i="11"/>
  <c r="K48" i="11" s="1"/>
  <c r="J49" i="11"/>
  <c r="K49" i="11" s="1"/>
  <c r="J50" i="11"/>
  <c r="K50" i="11" s="1"/>
  <c r="J51" i="11"/>
  <c r="K51" i="11" s="1"/>
  <c r="J52" i="11"/>
  <c r="K52" i="11" s="1"/>
  <c r="J53" i="11"/>
  <c r="K53" i="11" s="1"/>
  <c r="J54" i="11"/>
  <c r="K54" i="11" s="1"/>
  <c r="J55" i="11"/>
  <c r="K55" i="11" s="1"/>
  <c r="J56" i="11"/>
  <c r="K56" i="11" s="1"/>
  <c r="J57" i="11"/>
  <c r="K57" i="11" s="1"/>
  <c r="J58" i="11"/>
  <c r="K58" i="11" s="1"/>
  <c r="J59" i="11"/>
  <c r="K59" i="11" s="1"/>
  <c r="J60" i="11"/>
  <c r="K60" i="11" s="1"/>
  <c r="J3" i="11"/>
  <c r="K3" i="11" s="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3" i="11"/>
  <c r="G4" i="11"/>
  <c r="H4" i="11" s="1"/>
  <c r="G5" i="11"/>
  <c r="H5" i="11" s="1"/>
  <c r="G6" i="11"/>
  <c r="H6" i="11" s="1"/>
  <c r="G7" i="11"/>
  <c r="H7" i="11" s="1"/>
  <c r="G8" i="11"/>
  <c r="H8" i="11" s="1"/>
  <c r="G9" i="11"/>
  <c r="H9" i="11" s="1"/>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G22" i="11"/>
  <c r="H22" i="11" s="1"/>
  <c r="G23" i="11"/>
  <c r="H23" i="11" s="1"/>
  <c r="G24" i="11"/>
  <c r="H24" i="11" s="1"/>
  <c r="G25" i="11"/>
  <c r="H25" i="11" s="1"/>
  <c r="G26" i="11"/>
  <c r="H26" i="11" s="1"/>
  <c r="G27" i="11"/>
  <c r="H27" i="11" s="1"/>
  <c r="G28" i="11"/>
  <c r="H28" i="11" s="1"/>
  <c r="G29" i="11"/>
  <c r="H29" i="11" s="1"/>
  <c r="G30" i="11"/>
  <c r="H30" i="11" s="1"/>
  <c r="G31" i="11"/>
  <c r="H31" i="11" s="1"/>
  <c r="G32" i="11"/>
  <c r="H32" i="11" s="1"/>
  <c r="G33" i="11"/>
  <c r="H33" i="11" s="1"/>
  <c r="G34" i="11"/>
  <c r="H34" i="11" s="1"/>
  <c r="G35" i="11"/>
  <c r="H35" i="11" s="1"/>
  <c r="G36" i="11"/>
  <c r="H36" i="11" s="1"/>
  <c r="G37" i="11"/>
  <c r="H37" i="11" s="1"/>
  <c r="G38" i="11"/>
  <c r="H38" i="11" s="1"/>
  <c r="G39" i="11"/>
  <c r="H39" i="11" s="1"/>
  <c r="G40" i="11"/>
  <c r="H40" i="11" s="1"/>
  <c r="G41" i="11"/>
  <c r="H41" i="11" s="1"/>
  <c r="G42" i="11"/>
  <c r="H42" i="11" s="1"/>
  <c r="G43" i="11"/>
  <c r="H43" i="11" s="1"/>
  <c r="G44" i="11"/>
  <c r="H44" i="11" s="1"/>
  <c r="G45" i="11"/>
  <c r="H45" i="11" s="1"/>
  <c r="G46" i="11"/>
  <c r="H46" i="11" s="1"/>
  <c r="G47" i="11"/>
  <c r="H47" i="11" s="1"/>
  <c r="G48" i="11"/>
  <c r="H48" i="11" s="1"/>
  <c r="G49" i="11"/>
  <c r="H49" i="11" s="1"/>
  <c r="G50" i="11"/>
  <c r="H50" i="11" s="1"/>
  <c r="G51" i="11"/>
  <c r="H51" i="11" s="1"/>
  <c r="G52" i="11"/>
  <c r="H52" i="11" s="1"/>
  <c r="G53" i="11"/>
  <c r="H53" i="11" s="1"/>
  <c r="G54" i="11"/>
  <c r="H54" i="11" s="1"/>
  <c r="G55" i="11"/>
  <c r="H55" i="11" s="1"/>
  <c r="G56" i="11"/>
  <c r="H56" i="11" s="1"/>
  <c r="G57" i="11"/>
  <c r="H57" i="11" s="1"/>
  <c r="G58" i="11"/>
  <c r="H58" i="11" s="1"/>
  <c r="G59" i="11"/>
  <c r="H59" i="11" s="1"/>
  <c r="G60" i="11"/>
  <c r="H60" i="11" s="1"/>
  <c r="G3" i="11"/>
  <c r="H3" i="11" s="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3" i="11"/>
  <c r="D4" i="11"/>
  <c r="E4" i="11" s="1"/>
  <c r="D5" i="11"/>
  <c r="E5" i="11" s="1"/>
  <c r="D6" i="11"/>
  <c r="E6" i="11" s="1"/>
  <c r="D7" i="11"/>
  <c r="E7" i="11" s="1"/>
  <c r="D8" i="11"/>
  <c r="E8" i="11" s="1"/>
  <c r="D9" i="11"/>
  <c r="E9" i="11" s="1"/>
  <c r="D10" i="11"/>
  <c r="E10" i="11" s="1"/>
  <c r="D11" i="11"/>
  <c r="E11" i="11" s="1"/>
  <c r="D12" i="11"/>
  <c r="E12" i="11" s="1"/>
  <c r="D13" i="11"/>
  <c r="E13" i="11" s="1"/>
  <c r="D14" i="11"/>
  <c r="E14" i="11" s="1"/>
  <c r="D15" i="11"/>
  <c r="E15" i="11" s="1"/>
  <c r="D16" i="11"/>
  <c r="E16" i="11" s="1"/>
  <c r="D17" i="11"/>
  <c r="E17" i="11" s="1"/>
  <c r="D18" i="11"/>
  <c r="E18" i="11" s="1"/>
  <c r="D19" i="11"/>
  <c r="E19" i="11" s="1"/>
  <c r="D20" i="11"/>
  <c r="E20" i="11" s="1"/>
  <c r="D21" i="11"/>
  <c r="E21" i="11" s="1"/>
  <c r="D22" i="11"/>
  <c r="E22" i="11" s="1"/>
  <c r="D23" i="11"/>
  <c r="E23" i="11" s="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3"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4" i="11"/>
  <c r="C5" i="11"/>
  <c r="C6" i="11"/>
  <c r="C7" i="11"/>
  <c r="C8" i="11"/>
  <c r="C3" i="11"/>
  <c r="W5" i="6"/>
  <c r="W6" i="6"/>
  <c r="W16" i="6"/>
  <c r="W17" i="6"/>
  <c r="W34" i="6"/>
  <c r="W50" i="6"/>
  <c r="W56" i="6"/>
  <c r="W60" i="6"/>
  <c r="W3" i="6"/>
  <c r="W7" i="6"/>
  <c r="W8" i="6"/>
  <c r="W9" i="6"/>
  <c r="W10" i="6"/>
  <c r="W11" i="6"/>
  <c r="W12" i="6"/>
  <c r="W13" i="6"/>
  <c r="W14" i="6"/>
  <c r="W15" i="6"/>
  <c r="W18" i="6"/>
  <c r="W19" i="6"/>
  <c r="W20" i="6"/>
  <c r="W21" i="6"/>
  <c r="W22" i="6"/>
  <c r="W23" i="6"/>
  <c r="W24" i="6"/>
  <c r="W25" i="6"/>
  <c r="W26" i="6"/>
  <c r="W27" i="6"/>
  <c r="W28" i="6"/>
  <c r="W29" i="6"/>
  <c r="W30" i="6"/>
  <c r="W31" i="6"/>
  <c r="W32" i="6"/>
  <c r="W33" i="6"/>
  <c r="W35" i="6"/>
  <c r="W36" i="6"/>
  <c r="W37" i="6"/>
  <c r="W38" i="6"/>
  <c r="W39" i="6"/>
  <c r="W40" i="6"/>
  <c r="W41" i="6"/>
  <c r="W42" i="6"/>
  <c r="W43" i="6"/>
  <c r="W44" i="6"/>
  <c r="W45" i="6"/>
  <c r="W46" i="6"/>
  <c r="W47" i="6"/>
  <c r="W48" i="6"/>
  <c r="W49" i="6"/>
  <c r="W51" i="6"/>
  <c r="W52" i="6"/>
  <c r="W53" i="6"/>
  <c r="W54" i="6"/>
  <c r="W55" i="6"/>
  <c r="W57" i="6"/>
  <c r="W58" i="6"/>
  <c r="W59" i="6"/>
  <c r="W4"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S5" i="6"/>
  <c r="S7" i="6"/>
  <c r="S9" i="6"/>
  <c r="S10" i="6"/>
  <c r="S11" i="6"/>
  <c r="S12" i="6"/>
  <c r="S17" i="6"/>
  <c r="S18" i="6"/>
  <c r="S19" i="6"/>
  <c r="S20" i="6"/>
  <c r="S21" i="6"/>
  <c r="S23" i="6"/>
  <c r="S25" i="6"/>
  <c r="S26" i="6"/>
  <c r="S27" i="6"/>
  <c r="S28" i="6"/>
  <c r="S30" i="6"/>
  <c r="S31" i="6"/>
  <c r="S32" i="6"/>
  <c r="S33" i="6"/>
  <c r="S35" i="6"/>
  <c r="S36" i="6"/>
  <c r="S37" i="6"/>
  <c r="S38" i="6"/>
  <c r="S39" i="6"/>
  <c r="S42" i="6"/>
  <c r="S43" i="6"/>
  <c r="S44" i="6"/>
  <c r="S45" i="6"/>
  <c r="S46" i="6"/>
  <c r="S47" i="6"/>
  <c r="S48" i="6"/>
  <c r="S49" i="6"/>
  <c r="S50" i="6"/>
  <c r="S56" i="6"/>
  <c r="S57" i="6"/>
  <c r="S59" i="6"/>
  <c r="S60" i="6"/>
  <c r="S6" i="6"/>
  <c r="S8" i="6"/>
  <c r="S13" i="6"/>
  <c r="S14" i="6"/>
  <c r="S15" i="6"/>
  <c r="S16" i="6"/>
  <c r="S22" i="6"/>
  <c r="S24" i="6"/>
  <c r="S29" i="6"/>
  <c r="S34" i="6"/>
  <c r="S40" i="6"/>
  <c r="S41" i="6"/>
  <c r="S51" i="6"/>
  <c r="S52" i="6"/>
  <c r="S53" i="6"/>
  <c r="S54" i="6"/>
  <c r="S55" i="6"/>
  <c r="S58" i="6"/>
  <c r="L4" i="6"/>
  <c r="M4" i="6" s="1"/>
  <c r="Q4" i="6" s="1"/>
  <c r="L5" i="6"/>
  <c r="M5" i="6" s="1"/>
  <c r="Q5" i="6" s="1"/>
  <c r="L6" i="6"/>
  <c r="M6" i="6" s="1"/>
  <c r="Q6" i="6" s="1"/>
  <c r="L7" i="6"/>
  <c r="M7" i="6" s="1"/>
  <c r="Q7" i="6" s="1"/>
  <c r="L8" i="6"/>
  <c r="M8" i="6" s="1"/>
  <c r="Q8" i="6" s="1"/>
  <c r="L9" i="6"/>
  <c r="M9" i="6" s="1"/>
  <c r="Q9" i="6" s="1"/>
  <c r="L10" i="6"/>
  <c r="M10" i="6" s="1"/>
  <c r="Q10" i="6" s="1"/>
  <c r="L11" i="6"/>
  <c r="M11" i="6" s="1"/>
  <c r="Q11" i="6" s="1"/>
  <c r="L12" i="6"/>
  <c r="M12" i="6" s="1"/>
  <c r="Q12" i="6" s="1"/>
  <c r="L13" i="6"/>
  <c r="M13" i="6" s="1"/>
  <c r="Q13" i="6" s="1"/>
  <c r="L14" i="6"/>
  <c r="M14" i="6" s="1"/>
  <c r="Q14" i="6" s="1"/>
  <c r="L15" i="6"/>
  <c r="M15" i="6" s="1"/>
  <c r="Q15" i="6" s="1"/>
  <c r="L16" i="6"/>
  <c r="M16" i="6" s="1"/>
  <c r="Q16" i="6" s="1"/>
  <c r="L17" i="6"/>
  <c r="M17" i="6" s="1"/>
  <c r="Q17" i="6" s="1"/>
  <c r="L18" i="6"/>
  <c r="M18" i="6" s="1"/>
  <c r="Q18" i="6" s="1"/>
  <c r="L19" i="6"/>
  <c r="M19" i="6" s="1"/>
  <c r="Q19" i="6" s="1"/>
  <c r="L20" i="6"/>
  <c r="M20" i="6" s="1"/>
  <c r="Q20" i="6" s="1"/>
  <c r="L21" i="6"/>
  <c r="M21" i="6" s="1"/>
  <c r="Q21" i="6" s="1"/>
  <c r="L22" i="6"/>
  <c r="M22" i="6" s="1"/>
  <c r="Q22" i="6" s="1"/>
  <c r="L23" i="6"/>
  <c r="M23" i="6" s="1"/>
  <c r="Q23" i="6" s="1"/>
  <c r="L24" i="6"/>
  <c r="M24" i="6" s="1"/>
  <c r="Q24" i="6" s="1"/>
  <c r="L25" i="6"/>
  <c r="M25" i="6" s="1"/>
  <c r="Q25" i="6" s="1"/>
  <c r="L26" i="6"/>
  <c r="M26" i="6" s="1"/>
  <c r="Q26" i="6" s="1"/>
  <c r="L27" i="6"/>
  <c r="M27" i="6" s="1"/>
  <c r="Q27" i="6" s="1"/>
  <c r="L28" i="6"/>
  <c r="M28" i="6" s="1"/>
  <c r="Q28" i="6" s="1"/>
  <c r="L29" i="6"/>
  <c r="M29" i="6" s="1"/>
  <c r="Q29" i="6" s="1"/>
  <c r="L30" i="6"/>
  <c r="M30" i="6" s="1"/>
  <c r="Q30" i="6" s="1"/>
  <c r="L31" i="6"/>
  <c r="M31" i="6" s="1"/>
  <c r="Q31" i="6" s="1"/>
  <c r="L32" i="6"/>
  <c r="M32" i="6" s="1"/>
  <c r="Q32" i="6" s="1"/>
  <c r="L33" i="6"/>
  <c r="M33" i="6" s="1"/>
  <c r="Q33" i="6" s="1"/>
  <c r="L34" i="6"/>
  <c r="M34" i="6" s="1"/>
  <c r="Q34" i="6" s="1"/>
  <c r="L35" i="6"/>
  <c r="M35" i="6" s="1"/>
  <c r="Q35" i="6" s="1"/>
  <c r="L36" i="6"/>
  <c r="M36" i="6" s="1"/>
  <c r="Q36" i="6" s="1"/>
  <c r="L37" i="6"/>
  <c r="M37" i="6" s="1"/>
  <c r="Q37" i="6" s="1"/>
  <c r="L38" i="6"/>
  <c r="M38" i="6" s="1"/>
  <c r="Q38" i="6" s="1"/>
  <c r="L39" i="6"/>
  <c r="M39" i="6" s="1"/>
  <c r="Q39" i="6" s="1"/>
  <c r="L40" i="6"/>
  <c r="M40" i="6" s="1"/>
  <c r="Q40" i="6" s="1"/>
  <c r="L41" i="6"/>
  <c r="M41" i="6" s="1"/>
  <c r="Q41" i="6" s="1"/>
  <c r="L42" i="6"/>
  <c r="M42" i="6" s="1"/>
  <c r="Q42" i="6" s="1"/>
  <c r="L43" i="6"/>
  <c r="M43" i="6" s="1"/>
  <c r="Q43" i="6" s="1"/>
  <c r="L44" i="6"/>
  <c r="M44" i="6" s="1"/>
  <c r="Q44" i="6" s="1"/>
  <c r="L45" i="6"/>
  <c r="M45" i="6" s="1"/>
  <c r="Q45" i="6" s="1"/>
  <c r="L46" i="6"/>
  <c r="M46" i="6" s="1"/>
  <c r="Q46" i="6" s="1"/>
  <c r="L47" i="6"/>
  <c r="M47" i="6" s="1"/>
  <c r="Q47" i="6" s="1"/>
  <c r="L48" i="6"/>
  <c r="M48" i="6" s="1"/>
  <c r="Q48" i="6" s="1"/>
  <c r="L49" i="6"/>
  <c r="M49" i="6" s="1"/>
  <c r="Q49" i="6" s="1"/>
  <c r="L50" i="6"/>
  <c r="M50" i="6" s="1"/>
  <c r="Q50" i="6" s="1"/>
  <c r="L51" i="6"/>
  <c r="M51" i="6" s="1"/>
  <c r="Q51" i="6" s="1"/>
  <c r="L52" i="6"/>
  <c r="M52" i="6" s="1"/>
  <c r="Q52" i="6" s="1"/>
  <c r="L53" i="6"/>
  <c r="M53" i="6" s="1"/>
  <c r="Q53" i="6" s="1"/>
  <c r="L54" i="6"/>
  <c r="M54" i="6" s="1"/>
  <c r="Q54" i="6" s="1"/>
  <c r="L55" i="6"/>
  <c r="M55" i="6" s="1"/>
  <c r="Q55" i="6" s="1"/>
  <c r="L56" i="6"/>
  <c r="M56" i="6" s="1"/>
  <c r="Q56" i="6" s="1"/>
  <c r="L57" i="6"/>
  <c r="M57" i="6" s="1"/>
  <c r="Q57" i="6" s="1"/>
  <c r="L58" i="6"/>
  <c r="M58" i="6" s="1"/>
  <c r="Q58" i="6" s="1"/>
  <c r="L59" i="6"/>
  <c r="M59" i="6" s="1"/>
  <c r="Q59" i="6" s="1"/>
  <c r="L60" i="6"/>
  <c r="M60" i="6" s="1"/>
  <c r="Q60" i="6" s="1"/>
  <c r="L3" i="6"/>
  <c r="M3" i="6" s="1"/>
  <c r="Q3" i="6" s="1"/>
  <c r="K53" i="6"/>
  <c r="K4" i="6"/>
  <c r="K17" i="6"/>
  <c r="K19" i="6"/>
  <c r="K29" i="6"/>
  <c r="K42" i="6"/>
  <c r="K44" i="6"/>
  <c r="K45" i="6"/>
  <c r="K47" i="6"/>
  <c r="K50" i="6"/>
  <c r="K59" i="6"/>
  <c r="K60" i="6"/>
  <c r="K41" i="6"/>
  <c r="K51" i="6"/>
  <c r="K7" i="6"/>
  <c r="K8" i="6"/>
  <c r="K14" i="6"/>
  <c r="K15" i="6"/>
  <c r="K16" i="6"/>
  <c r="K32" i="6"/>
  <c r="K35" i="6"/>
  <c r="K38" i="6"/>
  <c r="K39" i="6"/>
  <c r="K40" i="6"/>
  <c r="K43" i="6"/>
  <c r="K46" i="6"/>
  <c r="K48" i="6"/>
  <c r="K49" i="6"/>
  <c r="K5" i="6"/>
  <c r="K13" i="6"/>
  <c r="K18" i="6"/>
  <c r="K27" i="6"/>
  <c r="K28" i="6"/>
  <c r="K30" i="6"/>
  <c r="K31" i="6"/>
  <c r="K33" i="6"/>
  <c r="K36" i="6"/>
  <c r="K37" i="6"/>
  <c r="K3" i="6"/>
  <c r="K57" i="6"/>
  <c r="K34" i="6"/>
  <c r="K20" i="6"/>
  <c r="K21" i="6"/>
  <c r="K22" i="6"/>
  <c r="K25" i="6"/>
  <c r="K52" i="6"/>
  <c r="K54" i="6"/>
  <c r="K55" i="6"/>
  <c r="K58" i="6"/>
  <c r="K26" i="6"/>
  <c r="K11" i="6"/>
  <c r="K23" i="6"/>
  <c r="K24" i="6"/>
  <c r="K56" i="6"/>
  <c r="K9" i="6"/>
  <c r="K10" i="6"/>
  <c r="K12" i="6"/>
  <c r="E6" i="6"/>
  <c r="E7" i="6"/>
  <c r="E8" i="6"/>
  <c r="E17" i="6"/>
  <c r="E18" i="6"/>
  <c r="E19" i="6"/>
  <c r="E23" i="6"/>
  <c r="E27" i="6"/>
  <c r="E37" i="6"/>
  <c r="E44" i="6"/>
  <c r="AJ58" i="2" s="1"/>
  <c r="E47" i="6"/>
  <c r="E50" i="6"/>
  <c r="E51" i="6"/>
  <c r="E52" i="6"/>
  <c r="AJ9" i="2" s="1"/>
  <c r="E53" i="6"/>
  <c r="E54" i="6"/>
  <c r="E55" i="6"/>
  <c r="E56" i="6"/>
  <c r="E57" i="6"/>
  <c r="E58" i="6"/>
  <c r="E59" i="6"/>
  <c r="E60" i="6"/>
  <c r="E20" i="6"/>
  <c r="E38" i="6"/>
  <c r="E9" i="6"/>
  <c r="E22" i="6"/>
  <c r="E21" i="6"/>
  <c r="E39" i="6"/>
  <c r="E5" i="6"/>
  <c r="E16" i="6"/>
  <c r="AJ15" i="2" s="1"/>
  <c r="E25" i="6"/>
  <c r="E35" i="6"/>
  <c r="E36" i="6"/>
  <c r="E42" i="6"/>
  <c r="E43" i="6"/>
  <c r="E45" i="6"/>
  <c r="E48" i="6"/>
  <c r="E49" i="6"/>
  <c r="E3" i="6"/>
  <c r="E14" i="6"/>
  <c r="E28" i="6"/>
  <c r="E29" i="6"/>
  <c r="E30" i="6"/>
  <c r="E31" i="6"/>
  <c r="E32" i="6"/>
  <c r="E33" i="6"/>
  <c r="E34" i="6"/>
  <c r="E46" i="6"/>
  <c r="E11" i="6"/>
  <c r="E40" i="6"/>
  <c r="E26" i="6"/>
  <c r="E24" i="6"/>
  <c r="E41" i="6"/>
  <c r="E10" i="6"/>
  <c r="E12" i="6"/>
  <c r="E13" i="6"/>
  <c r="E15" i="6"/>
  <c r="AY11" i="10"/>
  <c r="AY43" i="10"/>
  <c r="AX4" i="10"/>
  <c r="AY4" i="10" s="1"/>
  <c r="AX5" i="10"/>
  <c r="AY5" i="10" s="1"/>
  <c r="AX6" i="10"/>
  <c r="AY6" i="10" s="1"/>
  <c r="AX7" i="10"/>
  <c r="AY7" i="10" s="1"/>
  <c r="AX8" i="10"/>
  <c r="AY8" i="10" s="1"/>
  <c r="AX9" i="10"/>
  <c r="AY9" i="10" s="1"/>
  <c r="AX10" i="10"/>
  <c r="AY10" i="10" s="1"/>
  <c r="AX11" i="10"/>
  <c r="AX12" i="10"/>
  <c r="AY12" i="10" s="1"/>
  <c r="AX13" i="10"/>
  <c r="AY13" i="10" s="1"/>
  <c r="AX14" i="10"/>
  <c r="AY14" i="10" s="1"/>
  <c r="AX15" i="10"/>
  <c r="AY15" i="10" s="1"/>
  <c r="AX16" i="10"/>
  <c r="AY16" i="10" s="1"/>
  <c r="AX17" i="10"/>
  <c r="AY17" i="10" s="1"/>
  <c r="AX18" i="10"/>
  <c r="AY18" i="10" s="1"/>
  <c r="AX19" i="10"/>
  <c r="AY19" i="10" s="1"/>
  <c r="AX20" i="10"/>
  <c r="AY20" i="10" s="1"/>
  <c r="AX21" i="10"/>
  <c r="AY21" i="10" s="1"/>
  <c r="AX22" i="10"/>
  <c r="AY22" i="10" s="1"/>
  <c r="AX23" i="10"/>
  <c r="AY23" i="10" s="1"/>
  <c r="AX24" i="10"/>
  <c r="AY24" i="10" s="1"/>
  <c r="AX25" i="10"/>
  <c r="AY25" i="10" s="1"/>
  <c r="AX26" i="10"/>
  <c r="AY26" i="10" s="1"/>
  <c r="AX27" i="10"/>
  <c r="AY27" i="10" s="1"/>
  <c r="AX28" i="10"/>
  <c r="AY28" i="10" s="1"/>
  <c r="AX29" i="10"/>
  <c r="AY29" i="10" s="1"/>
  <c r="AX30" i="10"/>
  <c r="AY30" i="10" s="1"/>
  <c r="AX31" i="10"/>
  <c r="AY31" i="10" s="1"/>
  <c r="AX32" i="10"/>
  <c r="AY32" i="10" s="1"/>
  <c r="AX33" i="10"/>
  <c r="AY33" i="10" s="1"/>
  <c r="AX34" i="10"/>
  <c r="AY34" i="10" s="1"/>
  <c r="AX35" i="10"/>
  <c r="AY35" i="10" s="1"/>
  <c r="AX36" i="10"/>
  <c r="AY36" i="10" s="1"/>
  <c r="AX37" i="10"/>
  <c r="AY37" i="10" s="1"/>
  <c r="AX38" i="10"/>
  <c r="AY38" i="10" s="1"/>
  <c r="AX39" i="10"/>
  <c r="AY39" i="10" s="1"/>
  <c r="AX40" i="10"/>
  <c r="AY40" i="10" s="1"/>
  <c r="AX41" i="10"/>
  <c r="AY41" i="10" s="1"/>
  <c r="AX42" i="10"/>
  <c r="AY42" i="10" s="1"/>
  <c r="AX43" i="10"/>
  <c r="AX44" i="10"/>
  <c r="AY44" i="10" s="1"/>
  <c r="AX45" i="10"/>
  <c r="AY45" i="10" s="1"/>
  <c r="AX46" i="10"/>
  <c r="AY46" i="10" s="1"/>
  <c r="AX47" i="10"/>
  <c r="AY47" i="10" s="1"/>
  <c r="AX48" i="10"/>
  <c r="AY48" i="10" s="1"/>
  <c r="AX49" i="10"/>
  <c r="AY49" i="10" s="1"/>
  <c r="AX50" i="10"/>
  <c r="AY50" i="10" s="1"/>
  <c r="AX51" i="10"/>
  <c r="AY51" i="10" s="1"/>
  <c r="AX52" i="10"/>
  <c r="AY52" i="10" s="1"/>
  <c r="AX53" i="10"/>
  <c r="AY53" i="10" s="1"/>
  <c r="AX54" i="10"/>
  <c r="AY54" i="10" s="1"/>
  <c r="AX55" i="10"/>
  <c r="AY55" i="10" s="1"/>
  <c r="AX56" i="10"/>
  <c r="AY56" i="10" s="1"/>
  <c r="AX57" i="10"/>
  <c r="AY57" i="10" s="1"/>
  <c r="AX58" i="10"/>
  <c r="AY58" i="10" s="1"/>
  <c r="AX59" i="10"/>
  <c r="AY59" i="10" s="1"/>
  <c r="AX60" i="10"/>
  <c r="AY60" i="10" s="1"/>
  <c r="AX3" i="10"/>
  <c r="AY3" i="10" s="1"/>
  <c r="AW4" i="10"/>
  <c r="AW5" i="10"/>
  <c r="AW6" i="10"/>
  <c r="AW7" i="10"/>
  <c r="AW8" i="10"/>
  <c r="AW9" i="10"/>
  <c r="AW10" i="10"/>
  <c r="AW11" i="10"/>
  <c r="AW12" i="10"/>
  <c r="AW13" i="10"/>
  <c r="AW14" i="10"/>
  <c r="AW15" i="10"/>
  <c r="AW16" i="10"/>
  <c r="AW17" i="10"/>
  <c r="AW18" i="10"/>
  <c r="AW19" i="10"/>
  <c r="AW20" i="10"/>
  <c r="AW21" i="10"/>
  <c r="AW22" i="10"/>
  <c r="AW23" i="10"/>
  <c r="AW24" i="10"/>
  <c r="AW25" i="10"/>
  <c r="AW26" i="10"/>
  <c r="AW27" i="10"/>
  <c r="AW28" i="10"/>
  <c r="AW29" i="10"/>
  <c r="AW30" i="10"/>
  <c r="AW31" i="10"/>
  <c r="AW32" i="10"/>
  <c r="AW33"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W60" i="10"/>
  <c r="AW3" i="10"/>
  <c r="AU4" i="10"/>
  <c r="AV4" i="10" s="1"/>
  <c r="AU5" i="10"/>
  <c r="AV5" i="10" s="1"/>
  <c r="AU6" i="10"/>
  <c r="AV6" i="10" s="1"/>
  <c r="AU7" i="10"/>
  <c r="AV7" i="10" s="1"/>
  <c r="AU8" i="10"/>
  <c r="AV8" i="10" s="1"/>
  <c r="AU9" i="10"/>
  <c r="AV9" i="10" s="1"/>
  <c r="AU10" i="10"/>
  <c r="AV10" i="10" s="1"/>
  <c r="AZ10" i="10" s="1"/>
  <c r="AU11" i="10"/>
  <c r="AV11" i="10" s="1"/>
  <c r="AU12" i="10"/>
  <c r="AV12" i="10" s="1"/>
  <c r="AU13" i="10"/>
  <c r="AV13" i="10" s="1"/>
  <c r="AU14" i="10"/>
  <c r="AV14" i="10" s="1"/>
  <c r="AZ14" i="10" s="1"/>
  <c r="AU15" i="10"/>
  <c r="AV15" i="10" s="1"/>
  <c r="AU16" i="10"/>
  <c r="AV16" i="10" s="1"/>
  <c r="AU17" i="10"/>
  <c r="AV17" i="10" s="1"/>
  <c r="AU18" i="10"/>
  <c r="AV18" i="10" s="1"/>
  <c r="AU19" i="10"/>
  <c r="AV19" i="10" s="1"/>
  <c r="AU20" i="10"/>
  <c r="AV20" i="10" s="1"/>
  <c r="AU21" i="10"/>
  <c r="AV21" i="10" s="1"/>
  <c r="AU22" i="10"/>
  <c r="AV22" i="10" s="1"/>
  <c r="AU23" i="10"/>
  <c r="AV23" i="10" s="1"/>
  <c r="AU24" i="10"/>
  <c r="AV24" i="10" s="1"/>
  <c r="AU25" i="10"/>
  <c r="AV25" i="10" s="1"/>
  <c r="AU26" i="10"/>
  <c r="AV26" i="10" s="1"/>
  <c r="AZ26" i="10" s="1"/>
  <c r="AU27" i="10"/>
  <c r="AV27" i="10" s="1"/>
  <c r="AU28" i="10"/>
  <c r="AV28" i="10" s="1"/>
  <c r="AU29" i="10"/>
  <c r="AV29" i="10" s="1"/>
  <c r="AU30" i="10"/>
  <c r="AV30" i="10" s="1"/>
  <c r="AZ30" i="10" s="1"/>
  <c r="AU31" i="10"/>
  <c r="AV31" i="10" s="1"/>
  <c r="AU32" i="10"/>
  <c r="AV32" i="10" s="1"/>
  <c r="AU33" i="10"/>
  <c r="AV33" i="10" s="1"/>
  <c r="AU34" i="10"/>
  <c r="AV34" i="10" s="1"/>
  <c r="AU35" i="10"/>
  <c r="AV35" i="10" s="1"/>
  <c r="AU36" i="10"/>
  <c r="AV36" i="10" s="1"/>
  <c r="AU37" i="10"/>
  <c r="AV37" i="10" s="1"/>
  <c r="AU38" i="10"/>
  <c r="AV38" i="10" s="1"/>
  <c r="AU39" i="10"/>
  <c r="AV39" i="10" s="1"/>
  <c r="AU40" i="10"/>
  <c r="AV40" i="10" s="1"/>
  <c r="AU41" i="10"/>
  <c r="AV41" i="10" s="1"/>
  <c r="AU42" i="10"/>
  <c r="AV42" i="10" s="1"/>
  <c r="AZ42" i="10" s="1"/>
  <c r="AU43" i="10"/>
  <c r="AV43" i="10" s="1"/>
  <c r="AU44" i="10"/>
  <c r="AV44" i="10" s="1"/>
  <c r="AU45" i="10"/>
  <c r="AV45" i="10" s="1"/>
  <c r="AU46" i="10"/>
  <c r="AV46" i="10" s="1"/>
  <c r="AZ46" i="10" s="1"/>
  <c r="AU47" i="10"/>
  <c r="AV47" i="10" s="1"/>
  <c r="AU48" i="10"/>
  <c r="AV48" i="10" s="1"/>
  <c r="AU49" i="10"/>
  <c r="AV49" i="10" s="1"/>
  <c r="AU50" i="10"/>
  <c r="AV50" i="10" s="1"/>
  <c r="AU51" i="10"/>
  <c r="AV51" i="10" s="1"/>
  <c r="AZ51" i="10" s="1"/>
  <c r="AU52" i="10"/>
  <c r="AV52" i="10" s="1"/>
  <c r="AU53" i="10"/>
  <c r="AV53" i="10" s="1"/>
  <c r="AU54" i="10"/>
  <c r="AV54" i="10" s="1"/>
  <c r="AU55" i="10"/>
  <c r="AV55" i="10" s="1"/>
  <c r="AZ55" i="10" s="1"/>
  <c r="AU56" i="10"/>
  <c r="AV56" i="10" s="1"/>
  <c r="AU57" i="10"/>
  <c r="AV57" i="10" s="1"/>
  <c r="AU58" i="10"/>
  <c r="AV58" i="10" s="1"/>
  <c r="AZ58" i="10" s="1"/>
  <c r="AU59" i="10"/>
  <c r="AV59" i="10" s="1"/>
  <c r="AZ59" i="10" s="1"/>
  <c r="AU60" i="10"/>
  <c r="AV60" i="10" s="1"/>
  <c r="AU3" i="10"/>
  <c r="AV3" i="10" s="1"/>
  <c r="AR4" i="10"/>
  <c r="AR5" i="10"/>
  <c r="AR6" i="10"/>
  <c r="AR7" i="10"/>
  <c r="AR8" i="10"/>
  <c r="AR9" i="10"/>
  <c r="AR10" i="10"/>
  <c r="AR11" i="10"/>
  <c r="AR12" i="10"/>
  <c r="AR13" i="10"/>
  <c r="AR14" i="10"/>
  <c r="AR15" i="10"/>
  <c r="AR16" i="10"/>
  <c r="AR17" i="10"/>
  <c r="AR18" i="10"/>
  <c r="AR19" i="10"/>
  <c r="AR20" i="10"/>
  <c r="AR21" i="10"/>
  <c r="AR22" i="10"/>
  <c r="AR23" i="10"/>
  <c r="AR24" i="10"/>
  <c r="AR25" i="10"/>
  <c r="AR26" i="10"/>
  <c r="AR27" i="10"/>
  <c r="AR28" i="10"/>
  <c r="AR29"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3" i="10"/>
  <c r="AP6" i="10"/>
  <c r="AP14" i="10"/>
  <c r="AP15" i="10"/>
  <c r="AP17" i="10"/>
  <c r="AP19" i="10"/>
  <c r="AP20" i="10"/>
  <c r="AP36" i="10"/>
  <c r="AP38" i="10"/>
  <c r="AP42" i="10"/>
  <c r="AP43" i="10"/>
  <c r="AP49" i="10"/>
  <c r="AP52" i="10"/>
  <c r="AP56" i="10"/>
  <c r="AP57" i="10"/>
  <c r="AP3" i="10"/>
  <c r="AP5" i="10"/>
  <c r="AP7" i="10"/>
  <c r="AP8" i="10"/>
  <c r="AP13" i="10"/>
  <c r="AP16" i="10"/>
  <c r="AP18" i="10"/>
  <c r="AP23" i="10"/>
  <c r="AP29" i="10"/>
  <c r="AP31" i="10"/>
  <c r="AP35" i="10"/>
  <c r="AP44" i="10"/>
  <c r="AP45" i="10"/>
  <c r="AP46" i="10"/>
  <c r="AP50" i="10"/>
  <c r="AP51" i="10"/>
  <c r="AP53" i="10"/>
  <c r="AP54" i="10"/>
  <c r="AP59" i="10"/>
  <c r="AP60" i="10"/>
  <c r="AP9" i="10"/>
  <c r="AP10" i="10"/>
  <c r="AP11" i="10"/>
  <c r="AP12" i="10"/>
  <c r="AP21" i="10"/>
  <c r="AP22" i="10"/>
  <c r="AP24" i="10"/>
  <c r="AP25" i="10"/>
  <c r="AP26" i="10"/>
  <c r="AP27" i="10"/>
  <c r="AP28" i="10"/>
  <c r="AP30" i="10"/>
  <c r="AP32" i="10"/>
  <c r="AP33" i="10"/>
  <c r="AP34" i="10"/>
  <c r="AP37" i="10"/>
  <c r="AP39" i="10"/>
  <c r="AP40" i="10"/>
  <c r="AP41" i="10"/>
  <c r="AP47" i="10"/>
  <c r="AP48" i="10"/>
  <c r="AP55" i="10"/>
  <c r="AP58" i="10"/>
  <c r="AN4" i="10"/>
  <c r="AN5" i="10"/>
  <c r="AN6" i="10"/>
  <c r="AN7" i="10"/>
  <c r="AN8" i="10"/>
  <c r="AN9" i="10"/>
  <c r="AN10" i="10"/>
  <c r="AN11" i="10"/>
  <c r="AN12" i="10"/>
  <c r="AN13" i="10"/>
  <c r="AN14" i="10"/>
  <c r="AN15" i="10"/>
  <c r="AN16" i="10"/>
  <c r="AN17" i="10"/>
  <c r="AN18" i="10"/>
  <c r="AN19" i="10"/>
  <c r="AN20" i="10"/>
  <c r="AN21" i="10"/>
  <c r="AN22" i="10"/>
  <c r="AN23" i="10"/>
  <c r="AN24" i="10"/>
  <c r="AN25" i="10"/>
  <c r="AN26" i="10"/>
  <c r="AN27" i="10"/>
  <c r="AN28" i="10"/>
  <c r="AN29" i="10"/>
  <c r="AN30" i="10"/>
  <c r="AN31" i="10"/>
  <c r="AN32" i="10"/>
  <c r="AN33" i="10"/>
  <c r="AN34" i="10"/>
  <c r="AN35" i="10"/>
  <c r="AN36" i="10"/>
  <c r="AN37" i="10"/>
  <c r="AN38" i="10"/>
  <c r="AN39" i="10"/>
  <c r="AN40" i="10"/>
  <c r="AN41" i="10"/>
  <c r="AN42" i="10"/>
  <c r="AN43" i="10"/>
  <c r="AN44" i="10"/>
  <c r="AN45" i="10"/>
  <c r="AN46" i="10"/>
  <c r="AN47" i="10"/>
  <c r="AN48" i="10"/>
  <c r="AN49" i="10"/>
  <c r="AN50" i="10"/>
  <c r="AN51" i="10"/>
  <c r="AN52" i="10"/>
  <c r="AN53" i="10"/>
  <c r="AN54" i="10"/>
  <c r="AN55" i="10"/>
  <c r="AN56" i="10"/>
  <c r="AN57" i="10"/>
  <c r="AN58" i="10"/>
  <c r="AN59" i="10"/>
  <c r="AN60" i="10"/>
  <c r="AI4" i="10"/>
  <c r="AJ4" i="10"/>
  <c r="AK4" i="10" s="1"/>
  <c r="AL4" i="10" s="1"/>
  <c r="AI5" i="10"/>
  <c r="AJ5" i="10"/>
  <c r="AK5" i="10" s="1"/>
  <c r="AL5" i="10" s="1"/>
  <c r="AI6" i="10"/>
  <c r="AJ6" i="10"/>
  <c r="AK6" i="10" s="1"/>
  <c r="AL6" i="10" s="1"/>
  <c r="AI7" i="10"/>
  <c r="AJ7" i="10"/>
  <c r="AK7" i="10" s="1"/>
  <c r="AL7" i="10" s="1"/>
  <c r="AI8" i="10"/>
  <c r="AJ8" i="10"/>
  <c r="AK8" i="10" s="1"/>
  <c r="AL8" i="10" s="1"/>
  <c r="AI9" i="10"/>
  <c r="AJ9" i="10"/>
  <c r="AK9" i="10" s="1"/>
  <c r="AL9" i="10" s="1"/>
  <c r="AI10" i="10"/>
  <c r="AJ10" i="10"/>
  <c r="AK10" i="10" s="1"/>
  <c r="AL10" i="10" s="1"/>
  <c r="AI11" i="10"/>
  <c r="AJ11" i="10"/>
  <c r="AK11" i="10" s="1"/>
  <c r="AL11" i="10" s="1"/>
  <c r="AI12" i="10"/>
  <c r="AJ12" i="10"/>
  <c r="AK12" i="10" s="1"/>
  <c r="AL12" i="10" s="1"/>
  <c r="AI13" i="10"/>
  <c r="AJ13" i="10"/>
  <c r="AK13" i="10" s="1"/>
  <c r="AL13" i="10" s="1"/>
  <c r="AI14" i="10"/>
  <c r="AJ14" i="10"/>
  <c r="AK14" i="10" s="1"/>
  <c r="AL14" i="10" s="1"/>
  <c r="AI15" i="10"/>
  <c r="AJ15" i="10"/>
  <c r="AK15" i="10" s="1"/>
  <c r="AL15" i="10" s="1"/>
  <c r="AI16" i="10"/>
  <c r="AJ16" i="10"/>
  <c r="AK16" i="10" s="1"/>
  <c r="AL16" i="10" s="1"/>
  <c r="AI17" i="10"/>
  <c r="AJ17" i="10"/>
  <c r="AK17" i="10" s="1"/>
  <c r="AL17" i="10" s="1"/>
  <c r="AI18" i="10"/>
  <c r="AJ18" i="10"/>
  <c r="AK18" i="10" s="1"/>
  <c r="AL18" i="10" s="1"/>
  <c r="AI19" i="10"/>
  <c r="AJ19" i="10"/>
  <c r="AK19" i="10" s="1"/>
  <c r="AL19" i="10" s="1"/>
  <c r="AI20" i="10"/>
  <c r="AJ20" i="10"/>
  <c r="AK20" i="10" s="1"/>
  <c r="AL20" i="10" s="1"/>
  <c r="AI21" i="10"/>
  <c r="AJ21" i="10"/>
  <c r="AK21" i="10" s="1"/>
  <c r="AL21" i="10" s="1"/>
  <c r="AI22" i="10"/>
  <c r="AJ22" i="10"/>
  <c r="AK22" i="10" s="1"/>
  <c r="AL22" i="10" s="1"/>
  <c r="AI23" i="10"/>
  <c r="AJ23" i="10"/>
  <c r="AK23" i="10" s="1"/>
  <c r="AL23" i="10" s="1"/>
  <c r="AI24" i="10"/>
  <c r="AJ24" i="10"/>
  <c r="AK24" i="10" s="1"/>
  <c r="AL24" i="10" s="1"/>
  <c r="AI25" i="10"/>
  <c r="AJ25" i="10"/>
  <c r="AK25" i="10" s="1"/>
  <c r="AL25" i="10" s="1"/>
  <c r="AI26" i="10"/>
  <c r="AJ26" i="10"/>
  <c r="AK26" i="10" s="1"/>
  <c r="AL26" i="10" s="1"/>
  <c r="AI27" i="10"/>
  <c r="AJ27" i="10"/>
  <c r="AK27" i="10" s="1"/>
  <c r="AL27" i="10" s="1"/>
  <c r="AI28" i="10"/>
  <c r="AJ28" i="10"/>
  <c r="AK28" i="10" s="1"/>
  <c r="AL28" i="10" s="1"/>
  <c r="AI29" i="10"/>
  <c r="AJ29" i="10"/>
  <c r="AK29" i="10" s="1"/>
  <c r="AL29" i="10" s="1"/>
  <c r="AI30" i="10"/>
  <c r="AJ30" i="10"/>
  <c r="AK30" i="10" s="1"/>
  <c r="AL30" i="10" s="1"/>
  <c r="AI31" i="10"/>
  <c r="AJ31" i="10"/>
  <c r="AK31" i="10" s="1"/>
  <c r="AL31" i="10" s="1"/>
  <c r="AI32" i="10"/>
  <c r="AJ32" i="10"/>
  <c r="AK32" i="10" s="1"/>
  <c r="AL32" i="10" s="1"/>
  <c r="AI33" i="10"/>
  <c r="AJ33" i="10"/>
  <c r="AK33" i="10" s="1"/>
  <c r="AL33" i="10" s="1"/>
  <c r="AI34" i="10"/>
  <c r="AJ34" i="10"/>
  <c r="AK34" i="10" s="1"/>
  <c r="AL34" i="10" s="1"/>
  <c r="AI35" i="10"/>
  <c r="AJ35" i="10"/>
  <c r="AK35" i="10" s="1"/>
  <c r="AL35" i="10" s="1"/>
  <c r="AI36" i="10"/>
  <c r="AJ36" i="10"/>
  <c r="AK36" i="10" s="1"/>
  <c r="AL36" i="10" s="1"/>
  <c r="AI37" i="10"/>
  <c r="AJ37" i="10"/>
  <c r="AK37" i="10" s="1"/>
  <c r="AL37" i="10" s="1"/>
  <c r="AI38" i="10"/>
  <c r="AJ38" i="10"/>
  <c r="AK38" i="10" s="1"/>
  <c r="AL38" i="10" s="1"/>
  <c r="AI39" i="10"/>
  <c r="AJ39" i="10"/>
  <c r="AK39" i="10" s="1"/>
  <c r="AL39" i="10" s="1"/>
  <c r="AI40" i="10"/>
  <c r="AJ40" i="10"/>
  <c r="AK40" i="10" s="1"/>
  <c r="AL40" i="10" s="1"/>
  <c r="AI41" i="10"/>
  <c r="AJ41" i="10"/>
  <c r="AK41" i="10" s="1"/>
  <c r="AL41" i="10" s="1"/>
  <c r="AI42" i="10"/>
  <c r="AJ42" i="10"/>
  <c r="AK42" i="10" s="1"/>
  <c r="AL42" i="10" s="1"/>
  <c r="AI43" i="10"/>
  <c r="AJ43" i="10"/>
  <c r="AK43" i="10" s="1"/>
  <c r="AL43" i="10" s="1"/>
  <c r="AI44" i="10"/>
  <c r="AJ44" i="10"/>
  <c r="AK44" i="10" s="1"/>
  <c r="AL44" i="10" s="1"/>
  <c r="AI45" i="10"/>
  <c r="AJ45" i="10"/>
  <c r="AK45" i="10" s="1"/>
  <c r="AL45" i="10" s="1"/>
  <c r="AI46" i="10"/>
  <c r="AJ46" i="10"/>
  <c r="AK46" i="10" s="1"/>
  <c r="AL46" i="10" s="1"/>
  <c r="AI47" i="10"/>
  <c r="AJ47" i="10"/>
  <c r="AK47" i="10" s="1"/>
  <c r="AL47" i="10" s="1"/>
  <c r="AI48" i="10"/>
  <c r="AJ48" i="10"/>
  <c r="AK48" i="10" s="1"/>
  <c r="AL48" i="10" s="1"/>
  <c r="AI49" i="10"/>
  <c r="AJ49" i="10"/>
  <c r="AK49" i="10" s="1"/>
  <c r="AL49" i="10" s="1"/>
  <c r="AI50" i="10"/>
  <c r="AJ50" i="10"/>
  <c r="AK50" i="10" s="1"/>
  <c r="AL50" i="10" s="1"/>
  <c r="AI51" i="10"/>
  <c r="AJ51" i="10"/>
  <c r="AK51" i="10" s="1"/>
  <c r="AL51" i="10" s="1"/>
  <c r="AI52" i="10"/>
  <c r="AJ52" i="10"/>
  <c r="AK52" i="10" s="1"/>
  <c r="AL52" i="10" s="1"/>
  <c r="AI53" i="10"/>
  <c r="AJ53" i="10"/>
  <c r="AK53" i="10" s="1"/>
  <c r="AL53" i="10" s="1"/>
  <c r="AI54" i="10"/>
  <c r="AJ54" i="10"/>
  <c r="AK54" i="10" s="1"/>
  <c r="AL54" i="10" s="1"/>
  <c r="AI55" i="10"/>
  <c r="AJ55" i="10"/>
  <c r="AK55" i="10" s="1"/>
  <c r="AL55" i="10" s="1"/>
  <c r="AI56" i="10"/>
  <c r="AJ56" i="10"/>
  <c r="AK56" i="10" s="1"/>
  <c r="AL56" i="10" s="1"/>
  <c r="AI57" i="10"/>
  <c r="AJ57" i="10"/>
  <c r="AK57" i="10" s="1"/>
  <c r="AL57" i="10" s="1"/>
  <c r="AI58" i="10"/>
  <c r="AJ58" i="10"/>
  <c r="AK58" i="10" s="1"/>
  <c r="AL58" i="10" s="1"/>
  <c r="AI59" i="10"/>
  <c r="AJ59" i="10"/>
  <c r="AK59" i="10" s="1"/>
  <c r="AL59" i="10" s="1"/>
  <c r="AI60" i="10"/>
  <c r="AJ60" i="10"/>
  <c r="AK60" i="10" s="1"/>
  <c r="AL60" i="10" s="1"/>
  <c r="AJ3" i="10"/>
  <c r="AI3" i="10"/>
  <c r="AF3" i="10"/>
  <c r="AG3" i="10" s="1"/>
  <c r="AF4" i="10"/>
  <c r="AG4" i="10" s="1"/>
  <c r="AH4" i="10" s="1"/>
  <c r="AF5" i="10"/>
  <c r="AG5" i="10" s="1"/>
  <c r="AH5" i="10" s="1"/>
  <c r="AF6" i="10"/>
  <c r="AG6" i="10" s="1"/>
  <c r="AH6" i="10" s="1"/>
  <c r="AF7" i="10"/>
  <c r="AG7" i="10" s="1"/>
  <c r="AH7" i="10" s="1"/>
  <c r="AF8" i="10"/>
  <c r="AG8" i="10" s="1"/>
  <c r="AH8" i="10" s="1"/>
  <c r="AF9" i="10"/>
  <c r="AG9" i="10" s="1"/>
  <c r="AH9" i="10" s="1"/>
  <c r="AF10" i="10"/>
  <c r="AG10" i="10" s="1"/>
  <c r="AH10" i="10" s="1"/>
  <c r="AF11" i="10"/>
  <c r="AG11" i="10" s="1"/>
  <c r="AH11" i="10" s="1"/>
  <c r="AF12" i="10"/>
  <c r="AG12" i="10" s="1"/>
  <c r="AH12" i="10" s="1"/>
  <c r="AF13" i="10"/>
  <c r="AG13" i="10" s="1"/>
  <c r="AH13" i="10" s="1"/>
  <c r="AF14" i="10"/>
  <c r="AG14" i="10" s="1"/>
  <c r="AH14" i="10" s="1"/>
  <c r="AF15" i="10"/>
  <c r="AG15" i="10" s="1"/>
  <c r="AH15" i="10" s="1"/>
  <c r="AF16" i="10"/>
  <c r="AG16" i="10" s="1"/>
  <c r="AH16" i="10" s="1"/>
  <c r="AF17" i="10"/>
  <c r="AG17" i="10" s="1"/>
  <c r="AH17" i="10" s="1"/>
  <c r="AF18" i="10"/>
  <c r="AG18" i="10" s="1"/>
  <c r="AH18" i="10" s="1"/>
  <c r="AF19" i="10"/>
  <c r="AG19" i="10" s="1"/>
  <c r="AH19" i="10" s="1"/>
  <c r="AF20" i="10"/>
  <c r="AG20" i="10" s="1"/>
  <c r="AH20" i="10" s="1"/>
  <c r="AF21" i="10"/>
  <c r="AG21" i="10" s="1"/>
  <c r="AH21" i="10" s="1"/>
  <c r="AF22" i="10"/>
  <c r="AG22" i="10" s="1"/>
  <c r="AH22" i="10" s="1"/>
  <c r="AF23" i="10"/>
  <c r="AG23" i="10" s="1"/>
  <c r="AH23" i="10" s="1"/>
  <c r="AF24" i="10"/>
  <c r="AG24" i="10" s="1"/>
  <c r="AH24" i="10" s="1"/>
  <c r="AF25" i="10"/>
  <c r="AG25" i="10" s="1"/>
  <c r="AH25" i="10" s="1"/>
  <c r="AF26" i="10"/>
  <c r="AG26" i="10" s="1"/>
  <c r="AH26" i="10" s="1"/>
  <c r="AF27" i="10"/>
  <c r="AG27" i="10" s="1"/>
  <c r="AH27" i="10" s="1"/>
  <c r="AF28" i="10"/>
  <c r="AG28" i="10" s="1"/>
  <c r="AH28" i="10" s="1"/>
  <c r="AF29" i="10"/>
  <c r="AG29" i="10" s="1"/>
  <c r="AH29" i="10" s="1"/>
  <c r="AF30" i="10"/>
  <c r="AG30" i="10" s="1"/>
  <c r="AH30" i="10" s="1"/>
  <c r="AF31" i="10"/>
  <c r="AG31" i="10" s="1"/>
  <c r="AH31" i="10" s="1"/>
  <c r="AF32" i="10"/>
  <c r="AG32" i="10" s="1"/>
  <c r="AH32" i="10" s="1"/>
  <c r="AF33" i="10"/>
  <c r="AG33" i="10" s="1"/>
  <c r="AH33" i="10" s="1"/>
  <c r="AF34" i="10"/>
  <c r="AG34" i="10" s="1"/>
  <c r="AH34" i="10" s="1"/>
  <c r="AF35" i="10"/>
  <c r="AG35" i="10" s="1"/>
  <c r="AH35" i="10" s="1"/>
  <c r="AF36" i="10"/>
  <c r="AG36" i="10" s="1"/>
  <c r="AH36" i="10" s="1"/>
  <c r="AF37" i="10"/>
  <c r="AG37" i="10" s="1"/>
  <c r="AH37" i="10" s="1"/>
  <c r="AF38" i="10"/>
  <c r="AG38" i="10" s="1"/>
  <c r="AH38" i="10" s="1"/>
  <c r="AF39" i="10"/>
  <c r="AG39" i="10" s="1"/>
  <c r="AH39" i="10" s="1"/>
  <c r="AF40" i="10"/>
  <c r="AG40" i="10" s="1"/>
  <c r="AH40" i="10" s="1"/>
  <c r="AF41" i="10"/>
  <c r="AG41" i="10" s="1"/>
  <c r="AH41" i="10" s="1"/>
  <c r="AF42" i="10"/>
  <c r="AG42" i="10" s="1"/>
  <c r="AH42" i="10" s="1"/>
  <c r="AF43" i="10"/>
  <c r="AG43" i="10" s="1"/>
  <c r="AH43" i="10" s="1"/>
  <c r="AF44" i="10"/>
  <c r="AG44" i="10" s="1"/>
  <c r="AH44" i="10" s="1"/>
  <c r="AF45" i="10"/>
  <c r="AG45" i="10" s="1"/>
  <c r="AH45" i="10" s="1"/>
  <c r="AF46" i="10"/>
  <c r="AG46" i="10" s="1"/>
  <c r="AH46" i="10" s="1"/>
  <c r="AF47" i="10"/>
  <c r="AG47" i="10" s="1"/>
  <c r="AH47" i="10" s="1"/>
  <c r="AF48" i="10"/>
  <c r="AG48" i="10" s="1"/>
  <c r="AH48" i="10" s="1"/>
  <c r="AF49" i="10"/>
  <c r="AG49" i="10" s="1"/>
  <c r="AH49" i="10" s="1"/>
  <c r="AF50" i="10"/>
  <c r="AG50" i="10" s="1"/>
  <c r="AH50" i="10" s="1"/>
  <c r="AF51" i="10"/>
  <c r="AG51" i="10" s="1"/>
  <c r="AH51" i="10" s="1"/>
  <c r="AF52" i="10"/>
  <c r="AG52" i="10" s="1"/>
  <c r="AH52" i="10" s="1"/>
  <c r="AF53" i="10"/>
  <c r="AG53" i="10" s="1"/>
  <c r="AH53" i="10" s="1"/>
  <c r="AF54" i="10"/>
  <c r="AG54" i="10" s="1"/>
  <c r="AH54" i="10" s="1"/>
  <c r="AF55" i="10"/>
  <c r="AG55" i="10" s="1"/>
  <c r="AH55" i="10" s="1"/>
  <c r="AF56" i="10"/>
  <c r="AG56" i="10" s="1"/>
  <c r="AH56" i="10" s="1"/>
  <c r="AF57" i="10"/>
  <c r="AG57" i="10" s="1"/>
  <c r="AH57" i="10" s="1"/>
  <c r="AF58" i="10"/>
  <c r="AG58" i="10" s="1"/>
  <c r="AH58" i="10" s="1"/>
  <c r="AF59" i="10"/>
  <c r="AG59" i="10" s="1"/>
  <c r="AH59" i="10" s="1"/>
  <c r="AF60" i="10"/>
  <c r="AG60" i="10" s="1"/>
  <c r="AH60" i="10" s="1"/>
  <c r="AE4" i="10"/>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3" i="10"/>
  <c r="Y23" i="10"/>
  <c r="Z23" i="10" s="1"/>
  <c r="AA23" i="10" s="1"/>
  <c r="Y51" i="10"/>
  <c r="Z51" i="10" s="1"/>
  <c r="AA51" i="10" s="1"/>
  <c r="Y4" i="10"/>
  <c r="Z4" i="10" s="1"/>
  <c r="AA4" i="10" s="1"/>
  <c r="Y5" i="10"/>
  <c r="Z5" i="10" s="1"/>
  <c r="AA5" i="10" s="1"/>
  <c r="Y6" i="10"/>
  <c r="Z6" i="10" s="1"/>
  <c r="AA6" i="10" s="1"/>
  <c r="Y7" i="10"/>
  <c r="Z7" i="10" s="1"/>
  <c r="AA7" i="10" s="1"/>
  <c r="Y8" i="10"/>
  <c r="Z8" i="10" s="1"/>
  <c r="AA8" i="10" s="1"/>
  <c r="Y9" i="10"/>
  <c r="Z9" i="10" s="1"/>
  <c r="AA9" i="10" s="1"/>
  <c r="Y10" i="10"/>
  <c r="Z10" i="10" s="1"/>
  <c r="AA10" i="10" s="1"/>
  <c r="Y11" i="10"/>
  <c r="Z11" i="10" s="1"/>
  <c r="AA11" i="10" s="1"/>
  <c r="Y12" i="10"/>
  <c r="Z12" i="10" s="1"/>
  <c r="AA12" i="10" s="1"/>
  <c r="Y13" i="10"/>
  <c r="Z13" i="10" s="1"/>
  <c r="AA13" i="10" s="1"/>
  <c r="Y14" i="10"/>
  <c r="Z14" i="10" s="1"/>
  <c r="AA14" i="10" s="1"/>
  <c r="Y15" i="10"/>
  <c r="Z15" i="10" s="1"/>
  <c r="AA15" i="10" s="1"/>
  <c r="Y16" i="10"/>
  <c r="Z16" i="10" s="1"/>
  <c r="AA16" i="10" s="1"/>
  <c r="Y17" i="10"/>
  <c r="Z17" i="10" s="1"/>
  <c r="AA17" i="10" s="1"/>
  <c r="Y18" i="10"/>
  <c r="Z18" i="10" s="1"/>
  <c r="AA18" i="10" s="1"/>
  <c r="Y19" i="10"/>
  <c r="Z19" i="10" s="1"/>
  <c r="AA19" i="10" s="1"/>
  <c r="Y20" i="10"/>
  <c r="Z20" i="10" s="1"/>
  <c r="AA20" i="10" s="1"/>
  <c r="Y21" i="10"/>
  <c r="Z21" i="10" s="1"/>
  <c r="AA21" i="10" s="1"/>
  <c r="Y22" i="10"/>
  <c r="Z22" i="10" s="1"/>
  <c r="AA22" i="10" s="1"/>
  <c r="Y24" i="10"/>
  <c r="Z24" i="10" s="1"/>
  <c r="AA24" i="10" s="1"/>
  <c r="Y25" i="10"/>
  <c r="Z25" i="10" s="1"/>
  <c r="AA25" i="10" s="1"/>
  <c r="Y26" i="10"/>
  <c r="Z26" i="10" s="1"/>
  <c r="AA26" i="10" s="1"/>
  <c r="Y27" i="10"/>
  <c r="Z27" i="10" s="1"/>
  <c r="AA27" i="10" s="1"/>
  <c r="Y28" i="10"/>
  <c r="Z28" i="10" s="1"/>
  <c r="AA28" i="10" s="1"/>
  <c r="Y29" i="10"/>
  <c r="Z29" i="10" s="1"/>
  <c r="AA29" i="10" s="1"/>
  <c r="Y30" i="10"/>
  <c r="Z30" i="10" s="1"/>
  <c r="AA30" i="10" s="1"/>
  <c r="Y31" i="10"/>
  <c r="Z31" i="10" s="1"/>
  <c r="AA31" i="10" s="1"/>
  <c r="Y32" i="10"/>
  <c r="Z32" i="10" s="1"/>
  <c r="AA32" i="10" s="1"/>
  <c r="Y33" i="10"/>
  <c r="Z33" i="10" s="1"/>
  <c r="AA33" i="10" s="1"/>
  <c r="Y34" i="10"/>
  <c r="Z34" i="10" s="1"/>
  <c r="AA34" i="10" s="1"/>
  <c r="Y35" i="10"/>
  <c r="Z35" i="10" s="1"/>
  <c r="AA35" i="10" s="1"/>
  <c r="Y36" i="10"/>
  <c r="Z36" i="10" s="1"/>
  <c r="AA36" i="10" s="1"/>
  <c r="Y37" i="10"/>
  <c r="Z37" i="10" s="1"/>
  <c r="AA37" i="10" s="1"/>
  <c r="Y38" i="10"/>
  <c r="Z38" i="10" s="1"/>
  <c r="AA38" i="10" s="1"/>
  <c r="Y39" i="10"/>
  <c r="Z39" i="10" s="1"/>
  <c r="AA39" i="10" s="1"/>
  <c r="Y40" i="10"/>
  <c r="Z40" i="10" s="1"/>
  <c r="AA40" i="10" s="1"/>
  <c r="Y41" i="10"/>
  <c r="Z41" i="10" s="1"/>
  <c r="AA41" i="10" s="1"/>
  <c r="Y42" i="10"/>
  <c r="Z42" i="10" s="1"/>
  <c r="AA42" i="10" s="1"/>
  <c r="Y43" i="10"/>
  <c r="Z43" i="10" s="1"/>
  <c r="AA43" i="10" s="1"/>
  <c r="Y44" i="10"/>
  <c r="Z44" i="10" s="1"/>
  <c r="AA44" i="10" s="1"/>
  <c r="Y45" i="10"/>
  <c r="Z45" i="10" s="1"/>
  <c r="AA45" i="10" s="1"/>
  <c r="Y46" i="10"/>
  <c r="Z46" i="10" s="1"/>
  <c r="AA46" i="10" s="1"/>
  <c r="Y47" i="10"/>
  <c r="Z47" i="10" s="1"/>
  <c r="AA47" i="10" s="1"/>
  <c r="Y48" i="10"/>
  <c r="Z48" i="10" s="1"/>
  <c r="AA48" i="10" s="1"/>
  <c r="Y49" i="10"/>
  <c r="Z49" i="10" s="1"/>
  <c r="AA49" i="10" s="1"/>
  <c r="Y50" i="10"/>
  <c r="Z50" i="10" s="1"/>
  <c r="AA50" i="10" s="1"/>
  <c r="Y52" i="10"/>
  <c r="Z52" i="10" s="1"/>
  <c r="AA52" i="10" s="1"/>
  <c r="Y53" i="10"/>
  <c r="Z53" i="10" s="1"/>
  <c r="AA53" i="10" s="1"/>
  <c r="Y54" i="10"/>
  <c r="Z54" i="10" s="1"/>
  <c r="AA54" i="10" s="1"/>
  <c r="Y55" i="10"/>
  <c r="Z55" i="10" s="1"/>
  <c r="AA55" i="10" s="1"/>
  <c r="Y56" i="10"/>
  <c r="Z56" i="10" s="1"/>
  <c r="AA56" i="10" s="1"/>
  <c r="Y57" i="10"/>
  <c r="Z57" i="10" s="1"/>
  <c r="AA57" i="10" s="1"/>
  <c r="Y58" i="10"/>
  <c r="Z58" i="10" s="1"/>
  <c r="AA58" i="10" s="1"/>
  <c r="Y59" i="10"/>
  <c r="Z59" i="10" s="1"/>
  <c r="AA59" i="10" s="1"/>
  <c r="Y60" i="10"/>
  <c r="Z60" i="10" s="1"/>
  <c r="AA60" i="10" s="1"/>
  <c r="Y3" i="10"/>
  <c r="Z3" i="10" s="1"/>
  <c r="AA3" i="10" s="1"/>
  <c r="X4" i="10"/>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3" i="10"/>
  <c r="T3" i="10"/>
  <c r="U3" i="10" s="1"/>
  <c r="T4" i="10"/>
  <c r="U4" i="10" s="1"/>
  <c r="T5" i="10"/>
  <c r="U5" i="10" s="1"/>
  <c r="T6" i="10"/>
  <c r="U6" i="10" s="1"/>
  <c r="T7" i="10"/>
  <c r="U7" i="10" s="1"/>
  <c r="T8" i="10"/>
  <c r="U8" i="10" s="1"/>
  <c r="T9" i="10"/>
  <c r="U9" i="10" s="1"/>
  <c r="T10" i="10"/>
  <c r="U10" i="10" s="1"/>
  <c r="T11" i="10"/>
  <c r="U11" i="10" s="1"/>
  <c r="T12" i="10"/>
  <c r="U12" i="10" s="1"/>
  <c r="T13" i="10"/>
  <c r="U13" i="10" s="1"/>
  <c r="T14" i="10"/>
  <c r="U14" i="10" s="1"/>
  <c r="T15" i="10"/>
  <c r="U15" i="10" s="1"/>
  <c r="T16" i="10"/>
  <c r="U16" i="10" s="1"/>
  <c r="T17" i="10"/>
  <c r="U17" i="10" s="1"/>
  <c r="T18" i="10"/>
  <c r="U18" i="10" s="1"/>
  <c r="T19" i="10"/>
  <c r="U19" i="10" s="1"/>
  <c r="T20" i="10"/>
  <c r="U20" i="10" s="1"/>
  <c r="T21" i="10"/>
  <c r="U21" i="10" s="1"/>
  <c r="T22" i="10"/>
  <c r="U22" i="10" s="1"/>
  <c r="T23" i="10"/>
  <c r="U23" i="10" s="1"/>
  <c r="T24" i="10"/>
  <c r="U24" i="10" s="1"/>
  <c r="T25" i="10"/>
  <c r="U25" i="10" s="1"/>
  <c r="T26" i="10"/>
  <c r="U26" i="10" s="1"/>
  <c r="T27" i="10"/>
  <c r="U27" i="10" s="1"/>
  <c r="T28" i="10"/>
  <c r="U28" i="10" s="1"/>
  <c r="T29" i="10"/>
  <c r="U29" i="10" s="1"/>
  <c r="T30" i="10"/>
  <c r="U30" i="10" s="1"/>
  <c r="T31" i="10"/>
  <c r="U31" i="10" s="1"/>
  <c r="T32" i="10"/>
  <c r="U32" i="10" s="1"/>
  <c r="T33" i="10"/>
  <c r="U33" i="10" s="1"/>
  <c r="T34" i="10"/>
  <c r="U34" i="10" s="1"/>
  <c r="T35" i="10"/>
  <c r="U35" i="10" s="1"/>
  <c r="T36" i="10"/>
  <c r="U36" i="10" s="1"/>
  <c r="T37" i="10"/>
  <c r="U37" i="10" s="1"/>
  <c r="T38" i="10"/>
  <c r="U38" i="10" s="1"/>
  <c r="T39" i="10"/>
  <c r="U39" i="10" s="1"/>
  <c r="T40" i="10"/>
  <c r="U40" i="10" s="1"/>
  <c r="T41" i="10"/>
  <c r="U41" i="10" s="1"/>
  <c r="T42" i="10"/>
  <c r="U42" i="10" s="1"/>
  <c r="T43" i="10"/>
  <c r="U43" i="10" s="1"/>
  <c r="T44" i="10"/>
  <c r="U44" i="10" s="1"/>
  <c r="T45" i="10"/>
  <c r="U45" i="10" s="1"/>
  <c r="T46" i="10"/>
  <c r="U46" i="10" s="1"/>
  <c r="T47" i="10"/>
  <c r="U47" i="10" s="1"/>
  <c r="T48" i="10"/>
  <c r="U48" i="10" s="1"/>
  <c r="T49" i="10"/>
  <c r="U49" i="10" s="1"/>
  <c r="T50" i="10"/>
  <c r="U50" i="10" s="1"/>
  <c r="T51" i="10"/>
  <c r="U51" i="10" s="1"/>
  <c r="T52" i="10"/>
  <c r="U52" i="10" s="1"/>
  <c r="T53" i="10"/>
  <c r="U53" i="10" s="1"/>
  <c r="T54" i="10"/>
  <c r="U54" i="10" s="1"/>
  <c r="T55" i="10"/>
  <c r="U55" i="10" s="1"/>
  <c r="T56" i="10"/>
  <c r="U56" i="10" s="1"/>
  <c r="T57" i="10"/>
  <c r="U57" i="10" s="1"/>
  <c r="T58" i="10"/>
  <c r="U58" i="10" s="1"/>
  <c r="T59" i="10"/>
  <c r="U59" i="10" s="1"/>
  <c r="T60" i="10"/>
  <c r="U60" i="10" s="1"/>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3" i="10"/>
  <c r="Q3" i="10"/>
  <c r="R3" i="10" s="1"/>
  <c r="Q4" i="10"/>
  <c r="R4" i="10" s="1"/>
  <c r="Q5" i="10"/>
  <c r="R5" i="10" s="1"/>
  <c r="Q6" i="10"/>
  <c r="R6" i="10" s="1"/>
  <c r="Q7" i="10"/>
  <c r="R7" i="10" s="1"/>
  <c r="Q8" i="10"/>
  <c r="R8" i="10" s="1"/>
  <c r="Q9" i="10"/>
  <c r="R9" i="10" s="1"/>
  <c r="Q10" i="10"/>
  <c r="R10" i="10" s="1"/>
  <c r="Q11" i="10"/>
  <c r="R11" i="10" s="1"/>
  <c r="Q12" i="10"/>
  <c r="R12" i="10" s="1"/>
  <c r="Q13" i="10"/>
  <c r="R13" i="10" s="1"/>
  <c r="Q14" i="10"/>
  <c r="R14" i="10" s="1"/>
  <c r="Q15" i="10"/>
  <c r="R15" i="10" s="1"/>
  <c r="Q16" i="10"/>
  <c r="R16" i="10" s="1"/>
  <c r="Q17" i="10"/>
  <c r="R17" i="10" s="1"/>
  <c r="Q18" i="10"/>
  <c r="R18" i="10" s="1"/>
  <c r="Q19" i="10"/>
  <c r="R19" i="10" s="1"/>
  <c r="Q20" i="10"/>
  <c r="R20" i="10" s="1"/>
  <c r="Q21" i="10"/>
  <c r="R21" i="10" s="1"/>
  <c r="Q22" i="10"/>
  <c r="R22" i="10" s="1"/>
  <c r="Q23" i="10"/>
  <c r="R23" i="10" s="1"/>
  <c r="Q24" i="10"/>
  <c r="R24" i="10" s="1"/>
  <c r="Q25" i="10"/>
  <c r="R25" i="10" s="1"/>
  <c r="Q26" i="10"/>
  <c r="R26" i="10" s="1"/>
  <c r="Q27" i="10"/>
  <c r="R27" i="10" s="1"/>
  <c r="Q28" i="10"/>
  <c r="R28" i="10" s="1"/>
  <c r="Q29" i="10"/>
  <c r="R29" i="10" s="1"/>
  <c r="Q30" i="10"/>
  <c r="R30" i="10" s="1"/>
  <c r="Q31" i="10"/>
  <c r="R31" i="10" s="1"/>
  <c r="Q32" i="10"/>
  <c r="R32" i="10" s="1"/>
  <c r="Q33" i="10"/>
  <c r="R33" i="10" s="1"/>
  <c r="Q34" i="10"/>
  <c r="R34" i="10" s="1"/>
  <c r="Q35" i="10"/>
  <c r="R35" i="10" s="1"/>
  <c r="Q36" i="10"/>
  <c r="R36" i="10" s="1"/>
  <c r="Q37" i="10"/>
  <c r="R37" i="10" s="1"/>
  <c r="Q38" i="10"/>
  <c r="R38" i="10" s="1"/>
  <c r="Q39" i="10"/>
  <c r="R39" i="10" s="1"/>
  <c r="Q40" i="10"/>
  <c r="R40" i="10" s="1"/>
  <c r="Q41" i="10"/>
  <c r="R41" i="10" s="1"/>
  <c r="Q42" i="10"/>
  <c r="R42" i="10" s="1"/>
  <c r="Q43" i="10"/>
  <c r="R43" i="10" s="1"/>
  <c r="Q44" i="10"/>
  <c r="R44" i="10" s="1"/>
  <c r="Q45" i="10"/>
  <c r="R45" i="10" s="1"/>
  <c r="Q46" i="10"/>
  <c r="R46" i="10" s="1"/>
  <c r="Q47" i="10"/>
  <c r="R47" i="10" s="1"/>
  <c r="Q48" i="10"/>
  <c r="R48" i="10" s="1"/>
  <c r="Q49" i="10"/>
  <c r="R49" i="10" s="1"/>
  <c r="Q50" i="10"/>
  <c r="R50" i="10" s="1"/>
  <c r="Q51" i="10"/>
  <c r="R51" i="10" s="1"/>
  <c r="Q52" i="10"/>
  <c r="R52" i="10" s="1"/>
  <c r="Q53" i="10"/>
  <c r="R53" i="10" s="1"/>
  <c r="Q54" i="10"/>
  <c r="R54" i="10" s="1"/>
  <c r="Q55" i="10"/>
  <c r="R55" i="10" s="1"/>
  <c r="Q56" i="10"/>
  <c r="R56" i="10" s="1"/>
  <c r="Q57" i="10"/>
  <c r="R57" i="10" s="1"/>
  <c r="Q58" i="10"/>
  <c r="R58" i="10" s="1"/>
  <c r="Q59" i="10"/>
  <c r="R59" i="10" s="1"/>
  <c r="Q60" i="10"/>
  <c r="R60" i="10" s="1"/>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3" i="10"/>
  <c r="N3" i="10"/>
  <c r="N4" i="10"/>
  <c r="O4" i="10" s="1"/>
  <c r="V4" i="10" s="1"/>
  <c r="N5" i="10"/>
  <c r="O5" i="10" s="1"/>
  <c r="N6" i="10"/>
  <c r="O6" i="10" s="1"/>
  <c r="V6" i="10" s="1"/>
  <c r="N7" i="10"/>
  <c r="O7" i="10" s="1"/>
  <c r="N8" i="10"/>
  <c r="O8" i="10" s="1"/>
  <c r="V8" i="10" s="1"/>
  <c r="N9" i="10"/>
  <c r="O9" i="10" s="1"/>
  <c r="N10" i="10"/>
  <c r="O10" i="10" s="1"/>
  <c r="V10" i="10" s="1"/>
  <c r="N11" i="10"/>
  <c r="O11" i="10" s="1"/>
  <c r="N12" i="10"/>
  <c r="O12" i="10" s="1"/>
  <c r="V12" i="10" s="1"/>
  <c r="N13" i="10"/>
  <c r="O13" i="10" s="1"/>
  <c r="N14" i="10"/>
  <c r="O14" i="10" s="1"/>
  <c r="V14" i="10" s="1"/>
  <c r="N15" i="10"/>
  <c r="O15" i="10" s="1"/>
  <c r="N16" i="10"/>
  <c r="O16" i="10" s="1"/>
  <c r="V16" i="10" s="1"/>
  <c r="N17" i="10"/>
  <c r="O17" i="10" s="1"/>
  <c r="N18" i="10"/>
  <c r="O18" i="10" s="1"/>
  <c r="V18" i="10" s="1"/>
  <c r="N19" i="10"/>
  <c r="O19" i="10" s="1"/>
  <c r="N20" i="10"/>
  <c r="O20" i="10" s="1"/>
  <c r="V20" i="10" s="1"/>
  <c r="N21" i="10"/>
  <c r="O21" i="10" s="1"/>
  <c r="N22" i="10"/>
  <c r="O22" i="10" s="1"/>
  <c r="V22" i="10" s="1"/>
  <c r="N23" i="10"/>
  <c r="O23" i="10" s="1"/>
  <c r="N24" i="10"/>
  <c r="O24" i="10" s="1"/>
  <c r="V24" i="10" s="1"/>
  <c r="N25" i="10"/>
  <c r="O25" i="10" s="1"/>
  <c r="N26" i="10"/>
  <c r="O26" i="10" s="1"/>
  <c r="V26" i="10" s="1"/>
  <c r="N27" i="10"/>
  <c r="O27" i="10" s="1"/>
  <c r="N28" i="10"/>
  <c r="O28" i="10" s="1"/>
  <c r="V28" i="10" s="1"/>
  <c r="N29" i="10"/>
  <c r="O29" i="10" s="1"/>
  <c r="N30" i="10"/>
  <c r="O30" i="10" s="1"/>
  <c r="V30" i="10" s="1"/>
  <c r="N31" i="10"/>
  <c r="O31" i="10" s="1"/>
  <c r="N32" i="10"/>
  <c r="O32" i="10" s="1"/>
  <c r="V32" i="10" s="1"/>
  <c r="N33" i="10"/>
  <c r="O33" i="10" s="1"/>
  <c r="N34" i="10"/>
  <c r="O34" i="10" s="1"/>
  <c r="V34" i="10" s="1"/>
  <c r="N35" i="10"/>
  <c r="O35" i="10" s="1"/>
  <c r="N36" i="10"/>
  <c r="O36" i="10" s="1"/>
  <c r="V36" i="10" s="1"/>
  <c r="N37" i="10"/>
  <c r="O37" i="10" s="1"/>
  <c r="N38" i="10"/>
  <c r="O38" i="10" s="1"/>
  <c r="V38" i="10" s="1"/>
  <c r="N39" i="10"/>
  <c r="O39" i="10" s="1"/>
  <c r="N40" i="10"/>
  <c r="O40" i="10" s="1"/>
  <c r="V40" i="10" s="1"/>
  <c r="N41" i="10"/>
  <c r="O41" i="10" s="1"/>
  <c r="N42" i="10"/>
  <c r="O42" i="10" s="1"/>
  <c r="V42" i="10" s="1"/>
  <c r="N43" i="10"/>
  <c r="O43" i="10" s="1"/>
  <c r="N44" i="10"/>
  <c r="O44" i="10" s="1"/>
  <c r="V44" i="10" s="1"/>
  <c r="N45" i="10"/>
  <c r="O45" i="10" s="1"/>
  <c r="N46" i="10"/>
  <c r="O46" i="10" s="1"/>
  <c r="V46" i="10" s="1"/>
  <c r="N47" i="10"/>
  <c r="O47" i="10" s="1"/>
  <c r="N48" i="10"/>
  <c r="O48" i="10" s="1"/>
  <c r="V48" i="10" s="1"/>
  <c r="N49" i="10"/>
  <c r="O49" i="10" s="1"/>
  <c r="N50" i="10"/>
  <c r="O50" i="10" s="1"/>
  <c r="V50" i="10" s="1"/>
  <c r="N51" i="10"/>
  <c r="O51" i="10" s="1"/>
  <c r="N52" i="10"/>
  <c r="O52" i="10" s="1"/>
  <c r="V52" i="10" s="1"/>
  <c r="N53" i="10"/>
  <c r="O53" i="10" s="1"/>
  <c r="N54" i="10"/>
  <c r="O54" i="10" s="1"/>
  <c r="V54" i="10" s="1"/>
  <c r="N55" i="10"/>
  <c r="O55" i="10" s="1"/>
  <c r="N56" i="10"/>
  <c r="O56" i="10" s="1"/>
  <c r="V56" i="10" s="1"/>
  <c r="N57" i="10"/>
  <c r="O57" i="10" s="1"/>
  <c r="N58" i="10"/>
  <c r="O58" i="10" s="1"/>
  <c r="V58" i="10" s="1"/>
  <c r="N59" i="10"/>
  <c r="O59" i="10" s="1"/>
  <c r="N60" i="10"/>
  <c r="O60" i="10" s="1"/>
  <c r="V60" i="10" s="1"/>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3" i="10"/>
  <c r="O3" i="10"/>
  <c r="J4" i="10"/>
  <c r="K4" i="10" s="1"/>
  <c r="J5" i="10"/>
  <c r="K5" i="10" s="1"/>
  <c r="J6" i="10"/>
  <c r="K6" i="10" s="1"/>
  <c r="J7" i="10"/>
  <c r="K7" i="10" s="1"/>
  <c r="J8" i="10"/>
  <c r="K8" i="10" s="1"/>
  <c r="J9" i="10"/>
  <c r="K9" i="10" s="1"/>
  <c r="J10" i="10"/>
  <c r="K10" i="10" s="1"/>
  <c r="J11" i="10"/>
  <c r="K11" i="10" s="1"/>
  <c r="J12" i="10"/>
  <c r="K12" i="10" s="1"/>
  <c r="J13" i="10"/>
  <c r="K13" i="10" s="1"/>
  <c r="J14" i="10"/>
  <c r="K14" i="10" s="1"/>
  <c r="J15" i="10"/>
  <c r="K15" i="10" s="1"/>
  <c r="J16" i="10"/>
  <c r="K16" i="10" s="1"/>
  <c r="J17" i="10"/>
  <c r="K17" i="10" s="1"/>
  <c r="J18" i="10"/>
  <c r="K18" i="10" s="1"/>
  <c r="J19" i="10"/>
  <c r="K19" i="10" s="1"/>
  <c r="J20" i="10"/>
  <c r="K20" i="10" s="1"/>
  <c r="J21" i="10"/>
  <c r="K21" i="10" s="1"/>
  <c r="J22" i="10"/>
  <c r="K22" i="10" s="1"/>
  <c r="J23" i="10"/>
  <c r="K23" i="10" s="1"/>
  <c r="J24" i="10"/>
  <c r="K24" i="10" s="1"/>
  <c r="J25" i="10"/>
  <c r="K25" i="10" s="1"/>
  <c r="J26" i="10"/>
  <c r="K26" i="10" s="1"/>
  <c r="J27" i="10"/>
  <c r="K27" i="10" s="1"/>
  <c r="J28" i="10"/>
  <c r="K28" i="10" s="1"/>
  <c r="J29" i="10"/>
  <c r="K29" i="10" s="1"/>
  <c r="J30" i="10"/>
  <c r="K30" i="10" s="1"/>
  <c r="J31" i="10"/>
  <c r="K31" i="10" s="1"/>
  <c r="J32" i="10"/>
  <c r="K32" i="10" s="1"/>
  <c r="J33" i="10"/>
  <c r="K33" i="10" s="1"/>
  <c r="J34" i="10"/>
  <c r="K34" i="10" s="1"/>
  <c r="J35" i="10"/>
  <c r="K35" i="10" s="1"/>
  <c r="J36" i="10"/>
  <c r="K36" i="10" s="1"/>
  <c r="J37" i="10"/>
  <c r="K37" i="10" s="1"/>
  <c r="J38" i="10"/>
  <c r="K38" i="10" s="1"/>
  <c r="J39" i="10"/>
  <c r="K39" i="10" s="1"/>
  <c r="J40" i="10"/>
  <c r="K40" i="10" s="1"/>
  <c r="J41" i="10"/>
  <c r="K41" i="10" s="1"/>
  <c r="J42" i="10"/>
  <c r="K42" i="10" s="1"/>
  <c r="J43" i="10"/>
  <c r="K43" i="10" s="1"/>
  <c r="J44" i="10"/>
  <c r="K44" i="10" s="1"/>
  <c r="J45" i="10"/>
  <c r="K45" i="10" s="1"/>
  <c r="J46" i="10"/>
  <c r="K46" i="10" s="1"/>
  <c r="J47" i="10"/>
  <c r="K47" i="10" s="1"/>
  <c r="J48" i="10"/>
  <c r="K48" i="10" s="1"/>
  <c r="J49" i="10"/>
  <c r="K49" i="10" s="1"/>
  <c r="J50" i="10"/>
  <c r="K50" i="10" s="1"/>
  <c r="J51" i="10"/>
  <c r="K51" i="10" s="1"/>
  <c r="J52" i="10"/>
  <c r="K52" i="10" s="1"/>
  <c r="J53" i="10"/>
  <c r="K53" i="10" s="1"/>
  <c r="J54" i="10"/>
  <c r="K54" i="10" s="1"/>
  <c r="J55" i="10"/>
  <c r="K55" i="10" s="1"/>
  <c r="J56" i="10"/>
  <c r="K56" i="10" s="1"/>
  <c r="J57" i="10"/>
  <c r="K57" i="10" s="1"/>
  <c r="J58" i="10"/>
  <c r="K58" i="10" s="1"/>
  <c r="J59" i="10"/>
  <c r="K59" i="10" s="1"/>
  <c r="J60" i="10"/>
  <c r="K60" i="10" s="1"/>
  <c r="J3" i="10"/>
  <c r="K3" i="10" s="1"/>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4" i="10"/>
  <c r="I5" i="10"/>
  <c r="I6" i="10"/>
  <c r="I7" i="10"/>
  <c r="I8" i="10"/>
  <c r="I3" i="10"/>
  <c r="G4" i="10"/>
  <c r="H4" i="10" s="1"/>
  <c r="G5" i="10"/>
  <c r="H5" i="10" s="1"/>
  <c r="G6" i="10"/>
  <c r="H6" i="10" s="1"/>
  <c r="G7" i="10"/>
  <c r="H7" i="10" s="1"/>
  <c r="G8" i="10"/>
  <c r="H8" i="10" s="1"/>
  <c r="G9" i="10"/>
  <c r="H9" i="10" s="1"/>
  <c r="G10" i="10"/>
  <c r="H10" i="10" s="1"/>
  <c r="G11" i="10"/>
  <c r="H11" i="10" s="1"/>
  <c r="G12" i="10"/>
  <c r="H12" i="10" s="1"/>
  <c r="G13" i="10"/>
  <c r="H13" i="10" s="1"/>
  <c r="G14" i="10"/>
  <c r="H14" i="10" s="1"/>
  <c r="G15" i="10"/>
  <c r="H15" i="10" s="1"/>
  <c r="G16" i="10"/>
  <c r="H16" i="10" s="1"/>
  <c r="G17" i="10"/>
  <c r="H17" i="10" s="1"/>
  <c r="G18" i="10"/>
  <c r="H18" i="10" s="1"/>
  <c r="G19" i="10"/>
  <c r="H19" i="10" s="1"/>
  <c r="G20" i="10"/>
  <c r="H20" i="10" s="1"/>
  <c r="G21" i="10"/>
  <c r="H21" i="10" s="1"/>
  <c r="G22" i="10"/>
  <c r="H22" i="10" s="1"/>
  <c r="G23" i="10"/>
  <c r="H23" i="10" s="1"/>
  <c r="G24" i="10"/>
  <c r="H24" i="10" s="1"/>
  <c r="G25" i="10"/>
  <c r="H25" i="10" s="1"/>
  <c r="G26" i="10"/>
  <c r="H26" i="10" s="1"/>
  <c r="G27" i="10"/>
  <c r="H27" i="10" s="1"/>
  <c r="G28" i="10"/>
  <c r="H28" i="10" s="1"/>
  <c r="G29" i="10"/>
  <c r="H29" i="10" s="1"/>
  <c r="G30" i="10"/>
  <c r="H30" i="10" s="1"/>
  <c r="G31" i="10"/>
  <c r="H31" i="10" s="1"/>
  <c r="G32" i="10"/>
  <c r="H32" i="10" s="1"/>
  <c r="G33" i="10"/>
  <c r="H33" i="10" s="1"/>
  <c r="G34" i="10"/>
  <c r="H34" i="10" s="1"/>
  <c r="G35" i="10"/>
  <c r="H35" i="10" s="1"/>
  <c r="G36" i="10"/>
  <c r="H36" i="10" s="1"/>
  <c r="G37" i="10"/>
  <c r="H37" i="10" s="1"/>
  <c r="G38" i="10"/>
  <c r="H38" i="10" s="1"/>
  <c r="G39" i="10"/>
  <c r="H39" i="10" s="1"/>
  <c r="G40" i="10"/>
  <c r="H40" i="10" s="1"/>
  <c r="G41" i="10"/>
  <c r="H41" i="10" s="1"/>
  <c r="G42" i="10"/>
  <c r="H42" i="10" s="1"/>
  <c r="G43" i="10"/>
  <c r="H43" i="10" s="1"/>
  <c r="G44" i="10"/>
  <c r="H44" i="10" s="1"/>
  <c r="G45" i="10"/>
  <c r="H45" i="10" s="1"/>
  <c r="G46" i="10"/>
  <c r="H46" i="10" s="1"/>
  <c r="G47" i="10"/>
  <c r="H47" i="10" s="1"/>
  <c r="G48" i="10"/>
  <c r="H48" i="10" s="1"/>
  <c r="G49" i="10"/>
  <c r="H49" i="10" s="1"/>
  <c r="G50" i="10"/>
  <c r="H50" i="10" s="1"/>
  <c r="G51" i="10"/>
  <c r="H51" i="10" s="1"/>
  <c r="G52" i="10"/>
  <c r="H52" i="10" s="1"/>
  <c r="G53" i="10"/>
  <c r="H53" i="10" s="1"/>
  <c r="G54" i="10"/>
  <c r="H54" i="10" s="1"/>
  <c r="G55" i="10"/>
  <c r="H55" i="10" s="1"/>
  <c r="G56" i="10"/>
  <c r="H56" i="10" s="1"/>
  <c r="G57" i="10"/>
  <c r="H57" i="10" s="1"/>
  <c r="G58" i="10"/>
  <c r="H58" i="10" s="1"/>
  <c r="G59" i="10"/>
  <c r="H59" i="10" s="1"/>
  <c r="G60" i="10"/>
  <c r="H60" i="10" s="1"/>
  <c r="G3" i="10"/>
  <c r="H3" i="10" s="1"/>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3" i="10"/>
  <c r="D4" i="10"/>
  <c r="E4" i="10" s="1"/>
  <c r="D5" i="10"/>
  <c r="E5" i="10" s="1"/>
  <c r="D6" i="10"/>
  <c r="E6" i="10" s="1"/>
  <c r="D7" i="10"/>
  <c r="E7" i="10" s="1"/>
  <c r="D8" i="10"/>
  <c r="E8" i="10" s="1"/>
  <c r="D9" i="10"/>
  <c r="E9" i="10" s="1"/>
  <c r="D10" i="10"/>
  <c r="E10" i="10" s="1"/>
  <c r="D11" i="10"/>
  <c r="E11" i="10" s="1"/>
  <c r="D12" i="10"/>
  <c r="E12" i="10" s="1"/>
  <c r="D13" i="10"/>
  <c r="E13" i="10" s="1"/>
  <c r="D14" i="10"/>
  <c r="E14" i="10" s="1"/>
  <c r="D15" i="10"/>
  <c r="E15" i="10" s="1"/>
  <c r="D16" i="10"/>
  <c r="E16" i="10" s="1"/>
  <c r="D17" i="10"/>
  <c r="E17" i="10" s="1"/>
  <c r="D18" i="10"/>
  <c r="E18" i="10" s="1"/>
  <c r="D19" i="10"/>
  <c r="E19" i="10" s="1"/>
  <c r="D20" i="10"/>
  <c r="E20" i="10" s="1"/>
  <c r="D21" i="10"/>
  <c r="E21" i="10" s="1"/>
  <c r="D22" i="10"/>
  <c r="E22" i="10" s="1"/>
  <c r="D23" i="10"/>
  <c r="E23" i="10" s="1"/>
  <c r="D24" i="10"/>
  <c r="E24" i="10" s="1"/>
  <c r="D25" i="10"/>
  <c r="E25" i="10" s="1"/>
  <c r="D26" i="10"/>
  <c r="E26" i="10" s="1"/>
  <c r="D27" i="10"/>
  <c r="E27" i="10" s="1"/>
  <c r="D28" i="10"/>
  <c r="E28" i="10" s="1"/>
  <c r="D29" i="10"/>
  <c r="E29" i="10" s="1"/>
  <c r="D30" i="10"/>
  <c r="E30" i="10" s="1"/>
  <c r="D31" i="10"/>
  <c r="E31" i="10" s="1"/>
  <c r="D32" i="10"/>
  <c r="E32" i="10" s="1"/>
  <c r="D33" i="10"/>
  <c r="E33" i="10" s="1"/>
  <c r="D34" i="10"/>
  <c r="E34" i="10" s="1"/>
  <c r="D35" i="10"/>
  <c r="E35" i="10" s="1"/>
  <c r="D36" i="10"/>
  <c r="E36" i="10" s="1"/>
  <c r="D37" i="10"/>
  <c r="E37" i="10" s="1"/>
  <c r="D38" i="10"/>
  <c r="E38" i="10" s="1"/>
  <c r="D39" i="10"/>
  <c r="E39" i="10" s="1"/>
  <c r="D40" i="10"/>
  <c r="E40" i="10" s="1"/>
  <c r="D41" i="10"/>
  <c r="E41" i="10" s="1"/>
  <c r="D42" i="10"/>
  <c r="E42" i="10" s="1"/>
  <c r="D43" i="10"/>
  <c r="E43" i="10" s="1"/>
  <c r="D44" i="10"/>
  <c r="E44" i="10" s="1"/>
  <c r="D45" i="10"/>
  <c r="E45" i="10" s="1"/>
  <c r="D46" i="10"/>
  <c r="E46" i="10" s="1"/>
  <c r="D47" i="10"/>
  <c r="E47" i="10" s="1"/>
  <c r="D48" i="10"/>
  <c r="E48" i="10" s="1"/>
  <c r="D49" i="10"/>
  <c r="E49" i="10" s="1"/>
  <c r="D50" i="10"/>
  <c r="E50" i="10" s="1"/>
  <c r="D51" i="10"/>
  <c r="E51" i="10" s="1"/>
  <c r="D52" i="10"/>
  <c r="E52" i="10" s="1"/>
  <c r="D53" i="10"/>
  <c r="E53" i="10" s="1"/>
  <c r="D54" i="10"/>
  <c r="E54" i="10" s="1"/>
  <c r="D55" i="10"/>
  <c r="E55" i="10" s="1"/>
  <c r="D56" i="10"/>
  <c r="E56" i="10" s="1"/>
  <c r="D57" i="10"/>
  <c r="E57" i="10" s="1"/>
  <c r="D58" i="10"/>
  <c r="E58" i="10" s="1"/>
  <c r="D59" i="10"/>
  <c r="E59" i="10" s="1"/>
  <c r="D60" i="10"/>
  <c r="E60" i="10" s="1"/>
  <c r="D3"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4" i="10"/>
  <c r="C5" i="10"/>
  <c r="C6" i="10"/>
  <c r="C7" i="10"/>
  <c r="C8" i="10"/>
  <c r="C3" i="10"/>
  <c r="R9" i="9"/>
  <c r="R10" i="9"/>
  <c r="R12" i="9"/>
  <c r="R13" i="9"/>
  <c r="R14" i="9"/>
  <c r="R15" i="9"/>
  <c r="R16" i="9"/>
  <c r="R17" i="9"/>
  <c r="R18" i="9"/>
  <c r="R19" i="9"/>
  <c r="R20" i="9"/>
  <c r="R21" i="9"/>
  <c r="R23" i="9"/>
  <c r="R24" i="9"/>
  <c r="R26" i="9"/>
  <c r="R27" i="9"/>
  <c r="R28" i="9"/>
  <c r="R29" i="9"/>
  <c r="R30" i="9"/>
  <c r="R31" i="9"/>
  <c r="R32" i="9"/>
  <c r="R33" i="9"/>
  <c r="R34" i="9"/>
  <c r="R35" i="9"/>
  <c r="R36" i="9"/>
  <c r="R37" i="9"/>
  <c r="R38" i="9"/>
  <c r="R40" i="9"/>
  <c r="R41" i="9"/>
  <c r="R42" i="9"/>
  <c r="R43" i="9"/>
  <c r="R44" i="9"/>
  <c r="R45" i="9"/>
  <c r="R46" i="9"/>
  <c r="R47" i="9"/>
  <c r="R48" i="9"/>
  <c r="R49" i="9"/>
  <c r="R50" i="9"/>
  <c r="R51" i="9"/>
  <c r="R52" i="9"/>
  <c r="R53" i="9"/>
  <c r="R56" i="9"/>
  <c r="R57" i="9"/>
  <c r="R59" i="9"/>
  <c r="R60" i="9"/>
  <c r="R4" i="9"/>
  <c r="R5" i="9"/>
  <c r="S5" i="9" s="1"/>
  <c r="R6" i="9"/>
  <c r="R7" i="9"/>
  <c r="R8" i="9"/>
  <c r="R3" i="9"/>
  <c r="S3" i="9" s="1"/>
  <c r="P4" i="9"/>
  <c r="Q4" i="9" s="1"/>
  <c r="P5" i="9"/>
  <c r="Q5" i="9" s="1"/>
  <c r="P6" i="9"/>
  <c r="Q6" i="9" s="1"/>
  <c r="P7" i="9"/>
  <c r="Q7" i="9" s="1"/>
  <c r="P8" i="9"/>
  <c r="Q8" i="9" s="1"/>
  <c r="P9" i="9"/>
  <c r="Q9" i="9" s="1"/>
  <c r="P10" i="9"/>
  <c r="Q10" i="9" s="1"/>
  <c r="P11" i="9"/>
  <c r="Q11" i="9" s="1"/>
  <c r="P12" i="9"/>
  <c r="Q12" i="9" s="1"/>
  <c r="P13" i="9"/>
  <c r="Q13" i="9" s="1"/>
  <c r="P14" i="9"/>
  <c r="Q14" i="9" s="1"/>
  <c r="P15" i="9"/>
  <c r="Q15" i="9" s="1"/>
  <c r="P16" i="9"/>
  <c r="Q16" i="9" s="1"/>
  <c r="P17" i="9"/>
  <c r="Q17" i="9" s="1"/>
  <c r="P18" i="9"/>
  <c r="Q18" i="9" s="1"/>
  <c r="P19" i="9"/>
  <c r="Q19" i="9" s="1"/>
  <c r="P20" i="9"/>
  <c r="Q20" i="9" s="1"/>
  <c r="P21" i="9"/>
  <c r="Q21" i="9" s="1"/>
  <c r="P22" i="9"/>
  <c r="Q22" i="9" s="1"/>
  <c r="P23" i="9"/>
  <c r="Q23" i="9" s="1"/>
  <c r="P24" i="9"/>
  <c r="Q24" i="9" s="1"/>
  <c r="P25" i="9"/>
  <c r="Q25" i="9" s="1"/>
  <c r="P26" i="9"/>
  <c r="Q26" i="9" s="1"/>
  <c r="P27" i="9"/>
  <c r="Q27" i="9" s="1"/>
  <c r="P28" i="9"/>
  <c r="Q28" i="9" s="1"/>
  <c r="P29" i="9"/>
  <c r="Q29" i="9" s="1"/>
  <c r="P30" i="9"/>
  <c r="Q30" i="9" s="1"/>
  <c r="P31" i="9"/>
  <c r="Q31" i="9" s="1"/>
  <c r="P32" i="9"/>
  <c r="Q32" i="9" s="1"/>
  <c r="P33" i="9"/>
  <c r="Q33" i="9" s="1"/>
  <c r="P34" i="9"/>
  <c r="Q34" i="9" s="1"/>
  <c r="P35" i="9"/>
  <c r="Q35" i="9" s="1"/>
  <c r="P36" i="9"/>
  <c r="Q36" i="9" s="1"/>
  <c r="P37" i="9"/>
  <c r="Q37" i="9" s="1"/>
  <c r="P38" i="9"/>
  <c r="Q38" i="9" s="1"/>
  <c r="P39" i="9"/>
  <c r="Q39" i="9" s="1"/>
  <c r="P40" i="9"/>
  <c r="Q40" i="9" s="1"/>
  <c r="P41" i="9"/>
  <c r="Q41" i="9" s="1"/>
  <c r="P42" i="9"/>
  <c r="Q42" i="9" s="1"/>
  <c r="P43" i="9"/>
  <c r="Q43" i="9" s="1"/>
  <c r="P44" i="9"/>
  <c r="Q44" i="9" s="1"/>
  <c r="P45" i="9"/>
  <c r="Q45" i="9" s="1"/>
  <c r="P46" i="9"/>
  <c r="Q46" i="9" s="1"/>
  <c r="P47" i="9"/>
  <c r="Q47" i="9" s="1"/>
  <c r="P48" i="9"/>
  <c r="Q48" i="9" s="1"/>
  <c r="P49" i="9"/>
  <c r="Q49" i="9" s="1"/>
  <c r="P50" i="9"/>
  <c r="Q50" i="9" s="1"/>
  <c r="P51" i="9"/>
  <c r="Q51" i="9" s="1"/>
  <c r="P52" i="9"/>
  <c r="Q52" i="9" s="1"/>
  <c r="P53" i="9"/>
  <c r="Q53" i="9" s="1"/>
  <c r="P54" i="9"/>
  <c r="Q54" i="9" s="1"/>
  <c r="P55" i="9"/>
  <c r="Q55" i="9" s="1"/>
  <c r="P56" i="9"/>
  <c r="Q56" i="9" s="1"/>
  <c r="P57" i="9"/>
  <c r="Q57" i="9" s="1"/>
  <c r="P58" i="9"/>
  <c r="Q58" i="9" s="1"/>
  <c r="P59" i="9"/>
  <c r="Q59" i="9" s="1"/>
  <c r="P60" i="9"/>
  <c r="Q60" i="9" s="1"/>
  <c r="P3" i="9"/>
  <c r="Q3" i="9" s="1"/>
  <c r="AM17" i="2" l="1"/>
  <c r="AP16" i="2"/>
  <c r="AR16" i="2"/>
  <c r="AS29" i="2"/>
  <c r="AS13" i="2"/>
  <c r="AM46" i="2"/>
  <c r="AM19" i="2"/>
  <c r="AM48" i="2"/>
  <c r="AP5" i="2"/>
  <c r="AP14" i="2"/>
  <c r="AR46" i="2"/>
  <c r="AR55" i="2"/>
  <c r="AS46" i="2"/>
  <c r="AN38" i="2"/>
  <c r="AN31" i="2"/>
  <c r="AN3" i="2"/>
  <c r="AN46" i="2"/>
  <c r="AN15" i="2"/>
  <c r="AN24" i="2"/>
  <c r="AN48" i="2"/>
  <c r="AM13" i="2"/>
  <c r="AP53" i="2"/>
  <c r="AR33" i="2"/>
  <c r="AR52" i="2"/>
  <c r="AR25" i="2"/>
  <c r="AS32" i="2"/>
  <c r="AS26" i="2"/>
  <c r="AS17" i="2"/>
  <c r="AR22" i="2"/>
  <c r="AR15" i="2"/>
  <c r="AS4" i="2"/>
  <c r="AS16" i="2"/>
  <c r="AS12" i="2"/>
  <c r="AN30" i="2"/>
  <c r="AN14" i="2"/>
  <c r="AN41" i="2"/>
  <c r="AN54" i="2"/>
  <c r="AN42" i="2"/>
  <c r="AN34" i="2"/>
  <c r="AN52" i="2"/>
  <c r="AN22" i="2"/>
  <c r="AN58" i="2"/>
  <c r="AN49" i="2"/>
  <c r="AN11" i="2"/>
  <c r="AM51" i="2"/>
  <c r="AM45" i="2"/>
  <c r="AN21" i="2"/>
  <c r="AN44" i="2"/>
  <c r="AP20" i="2"/>
  <c r="AR20" i="2"/>
  <c r="AR51" i="2"/>
  <c r="AS45" i="2"/>
  <c r="AM37" i="2"/>
  <c r="AM32" i="2"/>
  <c r="AM26" i="2"/>
  <c r="AM50" i="2"/>
  <c r="AN47" i="2"/>
  <c r="AN39" i="2"/>
  <c r="AN35" i="2"/>
  <c r="AN10" i="2"/>
  <c r="AN53" i="2"/>
  <c r="AN5" i="2"/>
  <c r="AN51" i="2"/>
  <c r="AN57" i="2"/>
  <c r="AN45" i="2"/>
  <c r="AN56" i="2"/>
  <c r="AP35" i="2"/>
  <c r="AP51" i="2"/>
  <c r="AP50" i="2"/>
  <c r="AP8" i="2"/>
  <c r="AP6" i="2"/>
  <c r="AP10" i="2"/>
  <c r="AP29" i="2"/>
  <c r="AP24" i="2"/>
  <c r="AP44" i="2"/>
  <c r="AP26" i="2"/>
  <c r="AR50" i="2"/>
  <c r="AR6" i="2"/>
  <c r="AR10" i="2"/>
  <c r="AR29" i="2"/>
  <c r="AR58" i="2"/>
  <c r="AR24" i="2"/>
  <c r="AR38" i="2"/>
  <c r="AS42" i="2"/>
  <c r="AS9" i="2"/>
  <c r="AS37" i="2"/>
  <c r="AS50" i="2"/>
  <c r="AM34" i="2"/>
  <c r="AM52" i="2"/>
  <c r="AM4" i="2"/>
  <c r="AM36" i="2"/>
  <c r="AM58" i="2"/>
  <c r="AM16" i="2"/>
  <c r="AM12" i="2"/>
  <c r="AM49" i="2"/>
  <c r="AN9" i="2"/>
  <c r="AN37" i="2"/>
  <c r="AN32" i="2"/>
  <c r="AN29" i="2"/>
  <c r="AN26" i="2"/>
  <c r="AN17" i="2"/>
  <c r="AN13" i="2"/>
  <c r="AN50" i="2"/>
  <c r="AN25" i="2"/>
  <c r="AP13" i="2"/>
  <c r="AP9" i="2"/>
  <c r="AP31" i="2"/>
  <c r="AP43" i="2"/>
  <c r="AP21" i="2"/>
  <c r="AP18" i="2"/>
  <c r="AP52" i="2"/>
  <c r="AP15" i="2"/>
  <c r="AP48" i="2"/>
  <c r="AP56" i="2"/>
  <c r="AR36" i="2"/>
  <c r="AR7" i="2"/>
  <c r="AR21" i="2"/>
  <c r="AR18" i="2"/>
  <c r="AR3" i="2"/>
  <c r="AR19" i="2"/>
  <c r="AR49" i="2"/>
  <c r="AR11" i="2"/>
  <c r="AS6" i="2"/>
  <c r="AS34" i="2"/>
  <c r="AS59" i="2"/>
  <c r="AS52" i="2"/>
  <c r="AS36" i="2"/>
  <c r="AS58" i="2"/>
  <c r="AS49" i="2"/>
  <c r="AM31" i="2"/>
  <c r="AM15" i="2"/>
  <c r="AM24" i="2"/>
  <c r="AN6" i="2"/>
  <c r="AN59" i="2"/>
  <c r="AN4" i="2"/>
  <c r="AN36" i="2"/>
  <c r="AN16" i="2"/>
  <c r="AN12" i="2"/>
  <c r="AP7" i="2"/>
  <c r="AP59" i="2"/>
  <c r="AP57" i="2"/>
  <c r="AP38" i="2"/>
  <c r="AQ21" i="2"/>
  <c r="AQ26" i="2"/>
  <c r="AR9" i="2"/>
  <c r="AR59" i="2"/>
  <c r="AR31" i="2"/>
  <c r="AR57" i="2"/>
  <c r="AR48" i="2"/>
  <c r="AR44" i="2"/>
  <c r="AR26" i="2"/>
  <c r="AS55" i="2"/>
  <c r="AS21" i="2"/>
  <c r="AS20" i="2"/>
  <c r="AS54" i="2"/>
  <c r="AS33" i="2"/>
  <c r="AS31" i="2"/>
  <c r="AS19" i="2"/>
  <c r="AS15" i="2"/>
  <c r="AS24" i="2"/>
  <c r="AS48" i="2"/>
  <c r="AW58" i="11"/>
  <c r="AW54" i="11"/>
  <c r="AW50" i="11"/>
  <c r="AW46" i="11"/>
  <c r="AW42" i="11"/>
  <c r="AW38" i="11"/>
  <c r="AW34" i="11"/>
  <c r="AW30" i="11"/>
  <c r="AW26" i="11"/>
  <c r="AW22" i="11"/>
  <c r="AW18" i="11"/>
  <c r="AW14" i="11"/>
  <c r="AW10" i="11"/>
  <c r="AW6" i="11"/>
  <c r="AW59" i="11"/>
  <c r="AW51" i="11"/>
  <c r="AW43" i="11"/>
  <c r="AW35" i="11"/>
  <c r="AW27" i="11"/>
  <c r="AT27" i="2" s="1"/>
  <c r="AW19" i="11"/>
  <c r="AW11" i="11"/>
  <c r="AW57" i="11"/>
  <c r="AW53" i="11"/>
  <c r="AW49" i="11"/>
  <c r="AW45" i="11"/>
  <c r="AW41" i="11"/>
  <c r="AW37" i="11"/>
  <c r="AW33" i="11"/>
  <c r="AW29" i="11"/>
  <c r="AW25" i="11"/>
  <c r="AW21" i="11"/>
  <c r="AW17" i="11"/>
  <c r="AW13" i="11"/>
  <c r="AW9" i="11"/>
  <c r="AW5" i="11"/>
  <c r="AW55" i="11"/>
  <c r="AW47" i="11"/>
  <c r="AW39" i="11"/>
  <c r="AW31" i="11"/>
  <c r="AW23" i="11"/>
  <c r="AW15" i="11"/>
  <c r="AW7" i="11"/>
  <c r="AJ49" i="2"/>
  <c r="AJ53" i="2"/>
  <c r="F14" i="12" s="1"/>
  <c r="AJ60" i="2"/>
  <c r="F17" i="16" s="1"/>
  <c r="AZ57" i="10"/>
  <c r="AZ45" i="10"/>
  <c r="AZ41" i="10"/>
  <c r="AZ29" i="10"/>
  <c r="AZ25" i="10"/>
  <c r="AZ13" i="10"/>
  <c r="AZ9" i="10"/>
  <c r="AZ43" i="10"/>
  <c r="AZ35" i="10"/>
  <c r="AZ27" i="10"/>
  <c r="AZ19" i="10"/>
  <c r="AZ11" i="10"/>
  <c r="AZ47" i="10"/>
  <c r="AZ23" i="10"/>
  <c r="AZ15" i="10"/>
  <c r="AZ53" i="10"/>
  <c r="AZ49" i="10"/>
  <c r="AZ37" i="10"/>
  <c r="AZ33" i="10"/>
  <c r="AZ21" i="10"/>
  <c r="AZ17" i="10"/>
  <c r="AZ5" i="10"/>
  <c r="AZ39" i="10"/>
  <c r="AZ31" i="10"/>
  <c r="AZ7" i="10"/>
  <c r="AZ56" i="10"/>
  <c r="AZ48" i="10"/>
  <c r="AZ44" i="10"/>
  <c r="AZ40" i="10"/>
  <c r="AZ36" i="10"/>
  <c r="AZ32" i="10"/>
  <c r="AZ28" i="10"/>
  <c r="AZ24" i="10"/>
  <c r="AZ20" i="10"/>
  <c r="AZ16" i="10"/>
  <c r="AZ12" i="10"/>
  <c r="AZ8" i="10"/>
  <c r="AZ4" i="10"/>
  <c r="AJ4" i="2"/>
  <c r="F14" i="15" s="1"/>
  <c r="AJ38" i="2"/>
  <c r="AJ18" i="2"/>
  <c r="AJ23" i="2"/>
  <c r="AJ6" i="2"/>
  <c r="AJ17" i="2"/>
  <c r="F20" i="13" s="1"/>
  <c r="AJ14" i="2"/>
  <c r="F22" i="13" s="1"/>
  <c r="AJ46" i="2"/>
  <c r="AJ5" i="2"/>
  <c r="F22" i="15" s="1"/>
  <c r="AZ54" i="10"/>
  <c r="AZ38" i="10"/>
  <c r="AZ22" i="10"/>
  <c r="AZ6" i="10"/>
  <c r="AJ51" i="2"/>
  <c r="AZ3" i="10"/>
  <c r="AZ50" i="10"/>
  <c r="AZ34" i="10"/>
  <c r="AZ18" i="10"/>
  <c r="AJ10" i="2"/>
  <c r="F16" i="16" s="1"/>
  <c r="AZ52" i="10"/>
  <c r="AJ26" i="2"/>
  <c r="F28" i="15" s="1"/>
  <c r="AJ20" i="2"/>
  <c r="F14" i="14" s="1"/>
  <c r="AJ50" i="2"/>
  <c r="AJ41" i="2"/>
  <c r="AJ31" i="2"/>
  <c r="AJ28" i="2"/>
  <c r="F17" i="15" s="1"/>
  <c r="AJ37" i="2"/>
  <c r="AJ34" i="2"/>
  <c r="AJ22" i="2"/>
  <c r="F27" i="12" s="1"/>
  <c r="AJ39" i="2"/>
  <c r="F25" i="12" s="1"/>
  <c r="AJ55" i="2"/>
  <c r="AJ7" i="2"/>
  <c r="F13" i="14" s="1"/>
  <c r="AJ35" i="2"/>
  <c r="F18" i="15" s="1"/>
  <c r="AJ29" i="2"/>
  <c r="F23" i="15" s="1"/>
  <c r="AJ36" i="2"/>
  <c r="F16" i="12" s="1"/>
  <c r="AJ47" i="2"/>
  <c r="F29" i="15" s="1"/>
  <c r="AJ54" i="2"/>
  <c r="F24" i="12" s="1"/>
  <c r="AJ57" i="2"/>
  <c r="AW60" i="11"/>
  <c r="AT60" i="2" s="1"/>
  <c r="AW56" i="11"/>
  <c r="AW52" i="11"/>
  <c r="AW48" i="11"/>
  <c r="AW44" i="11"/>
  <c r="AT10" i="2" s="1"/>
  <c r="AW40" i="11"/>
  <c r="AW36" i="11"/>
  <c r="AW32" i="11"/>
  <c r="AW28" i="11"/>
  <c r="AT28" i="2" s="1"/>
  <c r="AW24" i="11"/>
  <c r="AT51" i="2" s="1"/>
  <c r="AW20" i="11"/>
  <c r="AW16" i="11"/>
  <c r="AT14" i="2" s="1"/>
  <c r="AW12" i="11"/>
  <c r="AW8" i="11"/>
  <c r="AT41" i="2" s="1"/>
  <c r="AW4" i="11"/>
  <c r="AJ12" i="2"/>
  <c r="F17" i="13" s="1"/>
  <c r="AJ30" i="2"/>
  <c r="AJ33" i="2"/>
  <c r="AJ48" i="2"/>
  <c r="F21" i="12" s="1"/>
  <c r="AJ27" i="2"/>
  <c r="F25" i="15" s="1"/>
  <c r="AJ16" i="2"/>
  <c r="F16" i="13" s="1"/>
  <c r="AJ13" i="2"/>
  <c r="F19" i="13" s="1"/>
  <c r="AJ45" i="2"/>
  <c r="F13" i="15" s="1"/>
  <c r="AJ24" i="2"/>
  <c r="F14" i="13" s="1"/>
  <c r="AJ19" i="2"/>
  <c r="F22" i="12" s="1"/>
  <c r="AJ43" i="2"/>
  <c r="AJ42" i="2"/>
  <c r="F15" i="13" s="1"/>
  <c r="AJ21" i="2"/>
  <c r="AJ52" i="2"/>
  <c r="F30" i="12" s="1"/>
  <c r="AJ25" i="2"/>
  <c r="F27" i="15" s="1"/>
  <c r="AJ11" i="2"/>
  <c r="AJ40" i="2"/>
  <c r="F20" i="12" s="1"/>
  <c r="AJ44" i="2"/>
  <c r="F23" i="12" s="1"/>
  <c r="AJ59" i="2"/>
  <c r="F14" i="16" s="1"/>
  <c r="AJ32" i="2"/>
  <c r="F24" i="15" s="1"/>
  <c r="AH56" i="11"/>
  <c r="AH32" i="11"/>
  <c r="AQ31" i="2" s="1"/>
  <c r="AH30" i="11"/>
  <c r="AQ4" i="2" s="1"/>
  <c r="AH24" i="11"/>
  <c r="AQ51" i="2" s="1"/>
  <c r="AH14" i="11"/>
  <c r="AQ12" i="2" s="1"/>
  <c r="AH12" i="11"/>
  <c r="AQ24" i="2" s="1"/>
  <c r="AH8" i="11"/>
  <c r="AH4" i="11"/>
  <c r="AG48" i="11"/>
  <c r="AH48" i="11" s="1"/>
  <c r="AQ35" i="2" s="1"/>
  <c r="AG28" i="11"/>
  <c r="AH28" i="11" s="1"/>
  <c r="AQ28" i="2" s="1"/>
  <c r="AG54" i="11"/>
  <c r="AH54" i="11" s="1"/>
  <c r="AG50" i="11"/>
  <c r="AH50" i="11" s="1"/>
  <c r="AG44" i="11"/>
  <c r="AH44" i="11" s="1"/>
  <c r="AG38" i="11"/>
  <c r="AH38" i="11" s="1"/>
  <c r="AG22" i="11"/>
  <c r="AH22" i="11" s="1"/>
  <c r="AG18" i="11"/>
  <c r="AH18" i="11" s="1"/>
  <c r="AQ16" i="2" s="1"/>
  <c r="AH3" i="11"/>
  <c r="AQ38" i="2" s="1"/>
  <c r="AG46" i="11"/>
  <c r="AH46" i="11" s="1"/>
  <c r="AG36" i="11"/>
  <c r="AH36" i="11" s="1"/>
  <c r="AG26" i="11"/>
  <c r="AH26" i="11" s="1"/>
  <c r="AG34" i="11"/>
  <c r="AH34" i="11" s="1"/>
  <c r="AQ22" i="2" s="1"/>
  <c r="AG10" i="11"/>
  <c r="AH10" i="11" s="1"/>
  <c r="AG6" i="11"/>
  <c r="AH6" i="11" s="1"/>
  <c r="AQ11" i="2" s="1"/>
  <c r="AH59" i="11"/>
  <c r="AH55" i="11"/>
  <c r="AH51" i="11"/>
  <c r="AH43" i="11"/>
  <c r="AH39" i="11"/>
  <c r="AH31" i="11"/>
  <c r="AH19" i="11"/>
  <c r="AH11" i="11"/>
  <c r="AQ50" i="2" s="1"/>
  <c r="AH7" i="11"/>
  <c r="AQ25" i="2" s="1"/>
  <c r="AG58" i="11"/>
  <c r="AH58" i="11" s="1"/>
  <c r="AG40" i="11"/>
  <c r="AH40" i="11" s="1"/>
  <c r="AQ53" i="2" s="1"/>
  <c r="AG52" i="11"/>
  <c r="AH52" i="11" s="1"/>
  <c r="AQ39" i="2" s="1"/>
  <c r="AG42" i="11"/>
  <c r="AH42" i="11" s="1"/>
  <c r="AQ59" i="2" s="1"/>
  <c r="AG20" i="11"/>
  <c r="AH20" i="11" s="1"/>
  <c r="AG16" i="11"/>
  <c r="AH16" i="11" s="1"/>
  <c r="AQ14" i="2" s="1"/>
  <c r="AH47" i="11"/>
  <c r="AH35" i="11"/>
  <c r="AQ32" i="2" s="1"/>
  <c r="AH27" i="11"/>
  <c r="AQ27" i="2" s="1"/>
  <c r="V46" i="11"/>
  <c r="V42" i="11"/>
  <c r="V14" i="11"/>
  <c r="V10" i="11"/>
  <c r="L48" i="11"/>
  <c r="L32" i="11"/>
  <c r="L16" i="11"/>
  <c r="V59" i="11"/>
  <c r="V55" i="11"/>
  <c r="V51" i="11"/>
  <c r="V47" i="11"/>
  <c r="V43" i="11"/>
  <c r="V39" i="11"/>
  <c r="V35" i="11"/>
  <c r="V31" i="11"/>
  <c r="V27" i="11"/>
  <c r="AL27" i="2" s="1"/>
  <c r="V23" i="11"/>
  <c r="V21" i="11"/>
  <c r="V19" i="11"/>
  <c r="V15" i="11"/>
  <c r="V11" i="11"/>
  <c r="V7" i="11"/>
  <c r="V5" i="11"/>
  <c r="V58" i="11"/>
  <c r="AL40" i="2" s="1"/>
  <c r="V30" i="11"/>
  <c r="V26" i="11"/>
  <c r="V53" i="11"/>
  <c r="V37" i="11"/>
  <c r="L58" i="11"/>
  <c r="V54" i="11"/>
  <c r="V50" i="11"/>
  <c r="V38" i="11"/>
  <c r="V34" i="11"/>
  <c r="V22" i="11"/>
  <c r="V18" i="11"/>
  <c r="V6" i="11"/>
  <c r="L53" i="11"/>
  <c r="L37" i="11"/>
  <c r="L42" i="11"/>
  <c r="L10" i="11"/>
  <c r="L21" i="11"/>
  <c r="L26" i="11"/>
  <c r="L5" i="11"/>
  <c r="L59" i="11"/>
  <c r="L43" i="11"/>
  <c r="L27" i="11"/>
  <c r="AK27" i="2" s="1"/>
  <c r="L11" i="11"/>
  <c r="L50" i="11"/>
  <c r="L34" i="11"/>
  <c r="L22" i="11"/>
  <c r="L14" i="11"/>
  <c r="L6" i="11"/>
  <c r="L55" i="11"/>
  <c r="L39" i="11"/>
  <c r="L23" i="11"/>
  <c r="L7" i="11"/>
  <c r="V49" i="11"/>
  <c r="V33" i="11"/>
  <c r="V17" i="11"/>
  <c r="L57" i="11"/>
  <c r="AK55" i="2" s="1"/>
  <c r="L49" i="11"/>
  <c r="AK21" i="2" s="1"/>
  <c r="L45" i="11"/>
  <c r="L41" i="11"/>
  <c r="L33" i="11"/>
  <c r="L29" i="11"/>
  <c r="L25" i="11"/>
  <c r="AK46" i="2" s="1"/>
  <c r="L17" i="11"/>
  <c r="L13" i="11"/>
  <c r="L9" i="11"/>
  <c r="V60" i="11"/>
  <c r="AL60" i="2" s="1"/>
  <c r="V56" i="11"/>
  <c r="V52" i="11"/>
  <c r="V48" i="11"/>
  <c r="V44" i="11"/>
  <c r="V40" i="11"/>
  <c r="V36" i="11"/>
  <c r="V32" i="11"/>
  <c r="V28" i="11"/>
  <c r="AL28" i="2" s="1"/>
  <c r="V24" i="11"/>
  <c r="V20" i="11"/>
  <c r="V16" i="11"/>
  <c r="AL14" i="2" s="1"/>
  <c r="V12" i="11"/>
  <c r="V8" i="11"/>
  <c r="V4" i="11"/>
  <c r="L51" i="11"/>
  <c r="L35" i="11"/>
  <c r="L19" i="11"/>
  <c r="V45" i="11"/>
  <c r="V29" i="11"/>
  <c r="V13" i="11"/>
  <c r="AL24" i="2" s="1"/>
  <c r="L54" i="11"/>
  <c r="L46" i="11"/>
  <c r="L38" i="11"/>
  <c r="L30" i="11"/>
  <c r="L18" i="11"/>
  <c r="L60" i="11"/>
  <c r="AK60" i="2" s="1"/>
  <c r="L56" i="11"/>
  <c r="AK47" i="2" s="1"/>
  <c r="L52" i="11"/>
  <c r="L44" i="11"/>
  <c r="L40" i="11"/>
  <c r="L36" i="11"/>
  <c r="AK5" i="2" s="1"/>
  <c r="L28" i="11"/>
  <c r="AK28" i="2" s="1"/>
  <c r="L24" i="11"/>
  <c r="L20" i="11"/>
  <c r="L12" i="11"/>
  <c r="L8" i="11"/>
  <c r="L4" i="11"/>
  <c r="L47" i="11"/>
  <c r="L31" i="11"/>
  <c r="L15" i="11"/>
  <c r="V57" i="11"/>
  <c r="AL55" i="2" s="1"/>
  <c r="V41" i="11"/>
  <c r="V25" i="11"/>
  <c r="V9" i="11"/>
  <c r="L28" i="10"/>
  <c r="L12" i="10"/>
  <c r="L32" i="10"/>
  <c r="L20" i="10"/>
  <c r="L8" i="10"/>
  <c r="V59" i="10"/>
  <c r="V43" i="10"/>
  <c r="V27" i="10"/>
  <c r="V11" i="10"/>
  <c r="L4" i="10"/>
  <c r="V41" i="10"/>
  <c r="V25" i="10"/>
  <c r="L41" i="10"/>
  <c r="L13" i="10"/>
  <c r="L9" i="10"/>
  <c r="V57" i="10"/>
  <c r="V9" i="10"/>
  <c r="L59" i="10"/>
  <c r="N43" i="2" s="1"/>
  <c r="L55" i="10"/>
  <c r="L51" i="10"/>
  <c r="L47" i="10"/>
  <c r="L43" i="10"/>
  <c r="L39" i="10"/>
  <c r="L35" i="10"/>
  <c r="L31" i="10"/>
  <c r="L27" i="10"/>
  <c r="L23" i="10"/>
  <c r="L19" i="10"/>
  <c r="L15" i="10"/>
  <c r="L11" i="10"/>
  <c r="L7" i="10"/>
  <c r="V53" i="10"/>
  <c r="V49" i="10"/>
  <c r="V45" i="10"/>
  <c r="V37" i="10"/>
  <c r="V33" i="10"/>
  <c r="V29" i="10"/>
  <c r="V21" i="10"/>
  <c r="V17" i="10"/>
  <c r="V13" i="10"/>
  <c r="V5" i="10"/>
  <c r="V3" i="10"/>
  <c r="L25" i="10"/>
  <c r="L17" i="10"/>
  <c r="L5" i="10"/>
  <c r="L36" i="10"/>
  <c r="L24" i="10"/>
  <c r="L16" i="10"/>
  <c r="L58" i="10"/>
  <c r="N40" i="2" s="1"/>
  <c r="L54" i="10"/>
  <c r="N49" i="2" s="1"/>
  <c r="L50" i="10"/>
  <c r="L46" i="10"/>
  <c r="L42" i="10"/>
  <c r="L38" i="10"/>
  <c r="L34" i="10"/>
  <c r="L30" i="10"/>
  <c r="L26" i="10"/>
  <c r="L22" i="10"/>
  <c r="L18" i="10"/>
  <c r="L14" i="10"/>
  <c r="L10" i="10"/>
  <c r="L6" i="10"/>
  <c r="L57" i="10"/>
  <c r="L53" i="10"/>
  <c r="L49" i="10"/>
  <c r="L45" i="10"/>
  <c r="L37" i="10"/>
  <c r="L33" i="10"/>
  <c r="L29" i="10"/>
  <c r="L21" i="10"/>
  <c r="L60" i="10"/>
  <c r="L52" i="10"/>
  <c r="N41" i="2" s="1"/>
  <c r="L44" i="10"/>
  <c r="V55" i="10"/>
  <c r="V23" i="10"/>
  <c r="V51" i="10"/>
  <c r="V35" i="10"/>
  <c r="V19" i="10"/>
  <c r="L56" i="10"/>
  <c r="L48" i="10"/>
  <c r="L40" i="10"/>
  <c r="V39" i="10"/>
  <c r="V7" i="10"/>
  <c r="V47" i="10"/>
  <c r="V31" i="10"/>
  <c r="V15" i="10"/>
  <c r="F4" i="9"/>
  <c r="F5" i="9"/>
  <c r="F6" i="9"/>
  <c r="F7" i="9"/>
  <c r="F8" i="9"/>
  <c r="F9" i="9"/>
  <c r="F10" i="9"/>
  <c r="G10" i="9" s="1"/>
  <c r="F11" i="9"/>
  <c r="G11" i="9" s="1"/>
  <c r="F12" i="9"/>
  <c r="F13" i="9"/>
  <c r="F14" i="9"/>
  <c r="F15" i="9"/>
  <c r="F16" i="9"/>
  <c r="F17" i="9"/>
  <c r="F18" i="9"/>
  <c r="F19" i="9"/>
  <c r="F20" i="9"/>
  <c r="F21" i="9"/>
  <c r="F22" i="9"/>
  <c r="G22" i="9" s="1"/>
  <c r="F23" i="9"/>
  <c r="F24" i="9"/>
  <c r="F25" i="9"/>
  <c r="F26" i="9"/>
  <c r="F27" i="9"/>
  <c r="F28" i="9"/>
  <c r="F29" i="9"/>
  <c r="F30" i="9"/>
  <c r="F31" i="9"/>
  <c r="F32" i="9"/>
  <c r="F33" i="9"/>
  <c r="F34" i="9"/>
  <c r="F35" i="9"/>
  <c r="F36" i="9"/>
  <c r="F37" i="9"/>
  <c r="F38" i="9"/>
  <c r="G38" i="9" s="1"/>
  <c r="F39" i="9"/>
  <c r="G39" i="9" s="1"/>
  <c r="F40" i="9"/>
  <c r="F41" i="9"/>
  <c r="F42" i="9"/>
  <c r="F43" i="9"/>
  <c r="F44" i="9"/>
  <c r="F45" i="9"/>
  <c r="F46" i="9"/>
  <c r="F47" i="9"/>
  <c r="F48" i="9"/>
  <c r="F49" i="9"/>
  <c r="F50" i="9"/>
  <c r="F51" i="9"/>
  <c r="F52" i="9"/>
  <c r="F53" i="9"/>
  <c r="F54" i="9"/>
  <c r="F55" i="9"/>
  <c r="F56" i="9"/>
  <c r="F57" i="9"/>
  <c r="F58" i="9"/>
  <c r="F59" i="9"/>
  <c r="F60" i="9"/>
  <c r="F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3" i="9"/>
  <c r="C9" i="9"/>
  <c r="C10" i="9"/>
  <c r="E10" i="9" s="1"/>
  <c r="C11" i="9"/>
  <c r="C12" i="9"/>
  <c r="C13" i="9"/>
  <c r="C14" i="9"/>
  <c r="C15" i="9"/>
  <c r="C16" i="9"/>
  <c r="C17" i="9"/>
  <c r="C18" i="9"/>
  <c r="C19" i="9"/>
  <c r="C20" i="9"/>
  <c r="C21" i="9"/>
  <c r="C22" i="9"/>
  <c r="E22" i="9" s="1"/>
  <c r="C23" i="9"/>
  <c r="C24" i="9"/>
  <c r="C25" i="9"/>
  <c r="C26" i="9"/>
  <c r="C27" i="9"/>
  <c r="C28" i="9"/>
  <c r="C29" i="9"/>
  <c r="C30" i="9"/>
  <c r="C31" i="9"/>
  <c r="C32" i="9"/>
  <c r="C33" i="9"/>
  <c r="C34" i="9"/>
  <c r="C35" i="9"/>
  <c r="C36" i="9"/>
  <c r="C37" i="9"/>
  <c r="C38" i="9"/>
  <c r="C39" i="9"/>
  <c r="E39" i="9" s="1"/>
  <c r="C40" i="9"/>
  <c r="E40" i="9" s="1"/>
  <c r="C41" i="9"/>
  <c r="C42" i="9"/>
  <c r="C43" i="9"/>
  <c r="C44" i="9"/>
  <c r="C45" i="9"/>
  <c r="C46" i="9"/>
  <c r="C47" i="9"/>
  <c r="C48" i="9"/>
  <c r="C49" i="9"/>
  <c r="C50" i="9"/>
  <c r="C51" i="9"/>
  <c r="C52" i="9"/>
  <c r="C53" i="9"/>
  <c r="C54" i="9"/>
  <c r="C55" i="9"/>
  <c r="C56" i="9"/>
  <c r="C57" i="9"/>
  <c r="C58" i="9"/>
  <c r="C59" i="9"/>
  <c r="C60" i="9"/>
  <c r="C4" i="9"/>
  <c r="C5" i="9"/>
  <c r="C6" i="9"/>
  <c r="C7" i="9"/>
  <c r="C8" i="9"/>
  <c r="C3" i="9"/>
  <c r="S20" i="9"/>
  <c r="S38" i="9"/>
  <c r="S9" i="9"/>
  <c r="S11" i="9"/>
  <c r="T11" i="9" s="1"/>
  <c r="S22" i="9"/>
  <c r="T22" i="9" s="1"/>
  <c r="S40" i="9"/>
  <c r="T40" i="9" s="1"/>
  <c r="S26" i="9"/>
  <c r="T26" i="9" s="1"/>
  <c r="S24" i="9"/>
  <c r="S41" i="9"/>
  <c r="T41" i="9" s="1"/>
  <c r="S10" i="9"/>
  <c r="S21" i="9"/>
  <c r="T21" i="9" s="1"/>
  <c r="S39" i="9"/>
  <c r="T39" i="9" s="1"/>
  <c r="T20" i="9"/>
  <c r="T38" i="9"/>
  <c r="T9" i="9"/>
  <c r="T24" i="9"/>
  <c r="T10" i="9"/>
  <c r="O20" i="9"/>
  <c r="O38" i="9"/>
  <c r="O9" i="9"/>
  <c r="O11" i="9"/>
  <c r="O22" i="9"/>
  <c r="O40" i="9"/>
  <c r="O26" i="9"/>
  <c r="O24" i="9"/>
  <c r="O41" i="9"/>
  <c r="O10" i="9"/>
  <c r="O21" i="9"/>
  <c r="O39" i="9"/>
  <c r="M20" i="9"/>
  <c r="M38" i="9"/>
  <c r="M9" i="9"/>
  <c r="M11" i="9"/>
  <c r="M22" i="9"/>
  <c r="M40" i="9"/>
  <c r="M26" i="9"/>
  <c r="M24" i="9"/>
  <c r="M41" i="9"/>
  <c r="M10" i="9"/>
  <c r="M21" i="9"/>
  <c r="M39" i="9"/>
  <c r="G20" i="9"/>
  <c r="G9" i="9"/>
  <c r="G40" i="9"/>
  <c r="G26" i="9"/>
  <c r="G24" i="9"/>
  <c r="G41" i="9"/>
  <c r="G21" i="9"/>
  <c r="E38" i="9"/>
  <c r="E26" i="9"/>
  <c r="F17" i="14" l="1"/>
  <c r="F21" i="13"/>
  <c r="F15" i="15"/>
  <c r="F20" i="15"/>
  <c r="F13" i="13"/>
  <c r="F16" i="15"/>
  <c r="F18" i="12"/>
  <c r="F17" i="12"/>
  <c r="F19" i="15"/>
  <c r="F26" i="15"/>
  <c r="F21" i="15"/>
  <c r="F15" i="16"/>
  <c r="F15" i="12"/>
  <c r="F13" i="12"/>
  <c r="F18" i="13"/>
  <c r="F16" i="14"/>
  <c r="D17" i="12"/>
  <c r="F15" i="14"/>
  <c r="F28" i="12"/>
  <c r="F19" i="12"/>
  <c r="F23" i="13"/>
  <c r="AL35" i="2"/>
  <c r="AT46" i="2"/>
  <c r="AQ9" i="2"/>
  <c r="AL20" i="2"/>
  <c r="AL6" i="2"/>
  <c r="AT21" i="2"/>
  <c r="AL57" i="2"/>
  <c r="AK51" i="2"/>
  <c r="AL43" i="2"/>
  <c r="AT57" i="2"/>
  <c r="AT5" i="2"/>
  <c r="AT17" i="2"/>
  <c r="AT54" i="2"/>
  <c r="AL46" i="2"/>
  <c r="AK23" i="2"/>
  <c r="AK31" i="2"/>
  <c r="AT30" i="2"/>
  <c r="AT35" i="2"/>
  <c r="AL3" i="2"/>
  <c r="AK53" i="2"/>
  <c r="AL5" i="2"/>
  <c r="AQ40" i="2"/>
  <c r="AK10" i="2"/>
  <c r="AK8" i="2"/>
  <c r="AL41" i="2"/>
  <c r="AL51" i="2"/>
  <c r="AL53" i="2"/>
  <c r="AL47" i="2"/>
  <c r="AK54" i="2"/>
  <c r="AL15" i="2"/>
  <c r="AK26" i="2"/>
  <c r="AK12" i="2"/>
  <c r="AK44" i="2"/>
  <c r="AK59" i="2"/>
  <c r="AL44" i="2"/>
  <c r="AL29" i="2"/>
  <c r="AL9" i="2"/>
  <c r="AK14" i="2"/>
  <c r="AL12" i="2"/>
  <c r="AQ37" i="2"/>
  <c r="AQ7" i="2"/>
  <c r="AQ36" i="2"/>
  <c r="AQ6" i="2"/>
  <c r="AQ56" i="2"/>
  <c r="AT39" i="2"/>
  <c r="AT26" i="2"/>
  <c r="AT23" i="2"/>
  <c r="AT15" i="2"/>
  <c r="AT31" i="2"/>
  <c r="AT12" i="2"/>
  <c r="AT4" i="2"/>
  <c r="AL48" i="2"/>
  <c r="AK39" i="2"/>
  <c r="AK4" i="2"/>
  <c r="AK32" i="2"/>
  <c r="AL10" i="2"/>
  <c r="AK20" i="2"/>
  <c r="AL31" i="2"/>
  <c r="AK37" i="2"/>
  <c r="AL8" i="2"/>
  <c r="AL36" i="2"/>
  <c r="AL25" i="2"/>
  <c r="AL19" i="2"/>
  <c r="AQ18" i="2"/>
  <c r="AQ5" i="2"/>
  <c r="AQ58" i="2"/>
  <c r="AT47" i="2"/>
  <c r="AT44" i="2"/>
  <c r="AT19" i="2"/>
  <c r="AT33" i="2"/>
  <c r="AT6" i="2"/>
  <c r="AQ19" i="2"/>
  <c r="AT42" i="2"/>
  <c r="AK13" i="2"/>
  <c r="AK41" i="2"/>
  <c r="AL45" i="2"/>
  <c r="AK58" i="2"/>
  <c r="AK36" i="2"/>
  <c r="AK33" i="2"/>
  <c r="AL58" i="2"/>
  <c r="AL32" i="2"/>
  <c r="AL42" i="2"/>
  <c r="AK30" i="2"/>
  <c r="AL59" i="2"/>
  <c r="AQ8" i="2"/>
  <c r="AQ41" i="2"/>
  <c r="AT53" i="2"/>
  <c r="AT29" i="2"/>
  <c r="AT43" i="2"/>
  <c r="AT7" i="2"/>
  <c r="AT16" i="2"/>
  <c r="AT22" i="2"/>
  <c r="AQ33" i="2"/>
  <c r="AQ55" i="2"/>
  <c r="AK17" i="2"/>
  <c r="AK50" i="2"/>
  <c r="AL16" i="2"/>
  <c r="AL17" i="2"/>
  <c r="AK29" i="2"/>
  <c r="AK45" i="2"/>
  <c r="AK52" i="2"/>
  <c r="AK42" i="2"/>
  <c r="AL30" i="2"/>
  <c r="AK48" i="2"/>
  <c r="AK3" i="2"/>
  <c r="AL21" i="2"/>
  <c r="AK22" i="2"/>
  <c r="AK18" i="2"/>
  <c r="AK19" i="2"/>
  <c r="AK43" i="2"/>
  <c r="AL22" i="2"/>
  <c r="AK40" i="2"/>
  <c r="AL4" i="2"/>
  <c r="AL50" i="2"/>
  <c r="AL26" i="2"/>
  <c r="AL37" i="2"/>
  <c r="AL23" i="2"/>
  <c r="AK35" i="2"/>
  <c r="AL34" i="2"/>
  <c r="AQ17" i="2"/>
  <c r="AQ42" i="2"/>
  <c r="AQ49" i="2"/>
  <c r="AQ34" i="2"/>
  <c r="AQ52" i="2"/>
  <c r="AQ45" i="2"/>
  <c r="AQ30" i="2"/>
  <c r="AT45" i="2"/>
  <c r="AT25" i="2"/>
  <c r="AT37" i="2"/>
  <c r="AT48" i="2"/>
  <c r="AT55" i="2"/>
  <c r="AT32" i="2"/>
  <c r="AT11" i="2"/>
  <c r="AT58" i="2"/>
  <c r="AT52" i="2"/>
  <c r="AT8" i="2"/>
  <c r="AQ13" i="2"/>
  <c r="AQ46" i="2"/>
  <c r="AQ54" i="2"/>
  <c r="AT34" i="2"/>
  <c r="AQ48" i="2"/>
  <c r="AL54" i="2"/>
  <c r="AK9" i="2"/>
  <c r="AK57" i="2"/>
  <c r="AK34" i="2"/>
  <c r="AL39" i="2"/>
  <c r="AK24" i="2"/>
  <c r="AK25" i="2"/>
  <c r="AK11" i="2"/>
  <c r="AK6" i="2"/>
  <c r="AK7" i="2"/>
  <c r="AK49" i="2"/>
  <c r="AL11" i="2"/>
  <c r="AL52" i="2"/>
  <c r="AL33" i="2"/>
  <c r="AL13" i="2"/>
  <c r="AL18" i="2"/>
  <c r="AL7" i="2"/>
  <c r="AL49" i="2"/>
  <c r="AQ57" i="2"/>
  <c r="AQ29" i="2"/>
  <c r="AQ23" i="2"/>
  <c r="AQ10" i="2"/>
  <c r="AQ47" i="2"/>
  <c r="AT13" i="2"/>
  <c r="AT9" i="2"/>
  <c r="AT24" i="2"/>
  <c r="AT3" i="2"/>
  <c r="AT20" i="2"/>
  <c r="AT50" i="2"/>
  <c r="AT18" i="2"/>
  <c r="AT49" i="2"/>
  <c r="AT36" i="2"/>
  <c r="AT59" i="2"/>
  <c r="AT40" i="2"/>
  <c r="AQ44" i="2"/>
  <c r="AQ15" i="2"/>
  <c r="AQ3" i="2"/>
  <c r="AQ20" i="2"/>
  <c r="AK16" i="2"/>
  <c r="AK15" i="2"/>
  <c r="N45" i="2"/>
  <c r="F19" i="14"/>
  <c r="N42" i="2"/>
  <c r="AU27" i="2"/>
  <c r="G25" i="15" s="1"/>
  <c r="E9" i="9"/>
  <c r="E11" i="9"/>
  <c r="E20" i="9"/>
  <c r="E41" i="9"/>
  <c r="E21" i="9"/>
  <c r="N44" i="2"/>
  <c r="N46" i="2"/>
  <c r="N39" i="2"/>
  <c r="AU28" i="2"/>
  <c r="G17" i="15" s="1"/>
  <c r="N50" i="2"/>
  <c r="D13" i="12" s="1"/>
  <c r="N47" i="2"/>
  <c r="E24" i="9"/>
  <c r="AO3" i="11"/>
  <c r="O3" i="11"/>
  <c r="E3" i="11"/>
  <c r="AU5" i="2" l="1"/>
  <c r="AU48" i="2"/>
  <c r="AU35" i="2"/>
  <c r="AU52" i="2"/>
  <c r="AU51" i="2"/>
  <c r="AU50" i="2"/>
  <c r="AU46" i="2"/>
  <c r="AU57" i="2"/>
  <c r="AU58" i="2"/>
  <c r="AU53" i="2"/>
  <c r="AU49" i="2"/>
  <c r="AU26" i="2"/>
  <c r="G16" i="15" s="1"/>
  <c r="AU19" i="2"/>
  <c r="AU37" i="2"/>
  <c r="G18" i="15" s="1"/>
  <c r="AU24" i="2"/>
  <c r="AU34" i="2"/>
  <c r="AU29" i="2"/>
  <c r="G14" i="15" s="1"/>
  <c r="AU17" i="2"/>
  <c r="G16" i="13" s="1"/>
  <c r="AU30" i="2"/>
  <c r="AU33" i="2"/>
  <c r="AU32" i="2"/>
  <c r="G19" i="15" s="1"/>
  <c r="AU12" i="2"/>
  <c r="G14" i="13" s="1"/>
  <c r="AU31" i="2"/>
  <c r="G21" i="15" s="1"/>
  <c r="AU4" i="2"/>
  <c r="AU36" i="2"/>
  <c r="G20" i="15" s="1"/>
  <c r="AU18" i="2"/>
  <c r="G20" i="13" s="1"/>
  <c r="AU16" i="2"/>
  <c r="AU45" i="2"/>
  <c r="AU15" i="2"/>
  <c r="F31" i="15"/>
  <c r="F25" i="13"/>
  <c r="AZ60" i="10"/>
  <c r="N48" i="2" s="1"/>
  <c r="D21" i="12" s="1"/>
  <c r="S54" i="9"/>
  <c r="S55" i="9"/>
  <c r="S58" i="9"/>
  <c r="S32" i="9"/>
  <c r="S52" i="9"/>
  <c r="T52" i="9" s="1"/>
  <c r="S23" i="9"/>
  <c r="T23" i="9" s="1"/>
  <c r="S34" i="9"/>
  <c r="S57" i="9"/>
  <c r="S4" i="9"/>
  <c r="S29" i="9"/>
  <c r="S59" i="9"/>
  <c r="T59" i="9" s="1"/>
  <c r="S42" i="9"/>
  <c r="T42" i="9" s="1"/>
  <c r="S44" i="9"/>
  <c r="T44" i="9" s="1"/>
  <c r="S47" i="9"/>
  <c r="S50" i="9"/>
  <c r="T50" i="9" s="1"/>
  <c r="S37" i="9"/>
  <c r="S45" i="9"/>
  <c r="T45" i="9" s="1"/>
  <c r="S8" i="9"/>
  <c r="T8" i="9" s="1"/>
  <c r="S6" i="9"/>
  <c r="S51" i="9"/>
  <c r="S49" i="9"/>
  <c r="T49" i="9" s="1"/>
  <c r="S46" i="9"/>
  <c r="S53" i="9"/>
  <c r="T53" i="9" s="1"/>
  <c r="S43" i="9"/>
  <c r="S60" i="9"/>
  <c r="T60" i="9" s="1"/>
  <c r="S48" i="9"/>
  <c r="T48" i="9" s="1"/>
  <c r="S31" i="9"/>
  <c r="S33" i="9"/>
  <c r="S35" i="9"/>
  <c r="T35" i="9" s="1"/>
  <c r="S30" i="9"/>
  <c r="S15" i="9"/>
  <c r="S7" i="9"/>
  <c r="T5" i="9"/>
  <c r="S28" i="9"/>
  <c r="T28" i="9" s="1"/>
  <c r="S27" i="9"/>
  <c r="S56" i="9"/>
  <c r="T56" i="9" s="1"/>
  <c r="S12" i="9"/>
  <c r="T12" i="9" s="1"/>
  <c r="S36" i="9"/>
  <c r="T36" i="9" s="1"/>
  <c r="S18" i="9"/>
  <c r="S16" i="9"/>
  <c r="S19" i="9"/>
  <c r="S14" i="9"/>
  <c r="S17" i="9"/>
  <c r="S13" i="9"/>
  <c r="S25" i="9"/>
  <c r="T25" i="9" s="1"/>
  <c r="T4" i="9"/>
  <c r="T6" i="9"/>
  <c r="T13" i="9"/>
  <c r="T19" i="9"/>
  <c r="T32" i="9"/>
  <c r="T54" i="9"/>
  <c r="T55" i="9"/>
  <c r="T3" i="9"/>
  <c r="E3" i="10"/>
  <c r="G15" i="12" l="1"/>
  <c r="G18" i="13"/>
  <c r="G19" i="12"/>
  <c r="G24" i="15"/>
  <c r="G22" i="15"/>
  <c r="G23" i="13"/>
  <c r="G23" i="15"/>
  <c r="G13" i="15"/>
  <c r="G14" i="12"/>
  <c r="G16" i="12"/>
  <c r="G15" i="15"/>
  <c r="T15" i="9"/>
  <c r="T31" i="9"/>
  <c r="T27" i="9"/>
  <c r="T18" i="9"/>
  <c r="T17" i="9"/>
  <c r="T51" i="9"/>
  <c r="T47" i="9"/>
  <c r="T43" i="9"/>
  <c r="T14" i="9"/>
  <c r="T7" i="9"/>
  <c r="T46" i="9"/>
  <c r="T30" i="9"/>
  <c r="T58" i="9"/>
  <c r="T34" i="9"/>
  <c r="T57" i="9"/>
  <c r="T37" i="9"/>
  <c r="T33" i="9"/>
  <c r="T29" i="9"/>
  <c r="T16" i="9"/>
  <c r="AK3" i="10" l="1"/>
  <c r="AW3" i="11"/>
  <c r="AL3" i="11"/>
  <c r="AS38" i="2" s="1"/>
  <c r="AL4" i="11"/>
  <c r="AL5" i="11"/>
  <c r="AL6" i="11"/>
  <c r="AL7" i="11"/>
  <c r="AL8" i="11"/>
  <c r="AS41" i="2" s="1"/>
  <c r="AJ15" i="11"/>
  <c r="AR14" i="2" s="1"/>
  <c r="AD8" i="11"/>
  <c r="X4" i="11"/>
  <c r="AM3" i="2" s="1"/>
  <c r="X5" i="11"/>
  <c r="X6" i="11"/>
  <c r="X7" i="11"/>
  <c r="X8" i="11"/>
  <c r="AM41" i="2" s="1"/>
  <c r="X50" i="11"/>
  <c r="AM54" i="2" s="1"/>
  <c r="X51" i="11"/>
  <c r="AM20" i="2" s="1"/>
  <c r="X52" i="11"/>
  <c r="AM9" i="2" s="1"/>
  <c r="X53" i="11"/>
  <c r="AM21" i="2" s="1"/>
  <c r="X54" i="11"/>
  <c r="X55" i="11"/>
  <c r="X56" i="11"/>
  <c r="X57" i="11"/>
  <c r="AM59" i="2" s="1"/>
  <c r="X58" i="11"/>
  <c r="AM10" i="2" s="1"/>
  <c r="X59" i="11"/>
  <c r="X60" i="11"/>
  <c r="AM60" i="2" s="1"/>
  <c r="X3" i="11"/>
  <c r="AM38" i="2" s="1"/>
  <c r="AM44" i="2" l="1"/>
  <c r="AM22" i="2"/>
  <c r="AS56" i="2"/>
  <c r="AS3" i="2"/>
  <c r="AU3" i="2" s="1"/>
  <c r="AS25" i="2"/>
  <c r="AS23" i="2"/>
  <c r="AP41" i="2"/>
  <c r="AU41" i="2" s="1"/>
  <c r="G13" i="12" s="1"/>
  <c r="AP11" i="2"/>
  <c r="AU11" i="2" s="1"/>
  <c r="G13" i="13" s="1"/>
  <c r="AS11" i="2"/>
  <c r="AS8" i="2"/>
  <c r="AT38" i="2"/>
  <c r="AT56" i="2"/>
  <c r="AM11" i="2"/>
  <c r="AS44" i="2"/>
  <c r="AS22" i="2"/>
  <c r="AU22" i="2" s="1"/>
  <c r="AU10" i="2"/>
  <c r="AM40" i="2"/>
  <c r="AU40" i="2" s="1"/>
  <c r="G17" i="12" s="1"/>
  <c r="AM8" i="2"/>
  <c r="AU8" i="2" s="1"/>
  <c r="AU54" i="2"/>
  <c r="AM6" i="2"/>
  <c r="AU6" i="2" s="1"/>
  <c r="G26" i="12" s="1"/>
  <c r="AU59" i="2"/>
  <c r="AM55" i="2"/>
  <c r="AU21" i="2"/>
  <c r="AM43" i="2"/>
  <c r="AU43" i="2" s="1"/>
  <c r="G22" i="12" s="1"/>
  <c r="AM56" i="2"/>
  <c r="AM47" i="2"/>
  <c r="AU47" i="2" s="1"/>
  <c r="G30" i="12" s="1"/>
  <c r="AU9" i="2"/>
  <c r="AM39" i="2"/>
  <c r="AU39" i="2" s="1"/>
  <c r="G21" i="12" s="1"/>
  <c r="AM25" i="2"/>
  <c r="AU25" i="2" s="1"/>
  <c r="G28" i="15" s="1"/>
  <c r="AU55" i="2"/>
  <c r="AM7" i="2"/>
  <c r="AU7" i="2" s="1"/>
  <c r="AM23" i="2"/>
  <c r="AU23" i="2" s="1"/>
  <c r="G27" i="15" s="1"/>
  <c r="AU20" i="2"/>
  <c r="AM42" i="2"/>
  <c r="AU42" i="2" s="1"/>
  <c r="G28" i="12" s="1"/>
  <c r="AU14" i="2"/>
  <c r="AR13" i="2"/>
  <c r="AU13" i="2" s="1"/>
  <c r="G17" i="13" s="1"/>
  <c r="AH60" i="11"/>
  <c r="L3" i="11"/>
  <c r="V3" i="11"/>
  <c r="L3" i="10"/>
  <c r="AH3" i="10"/>
  <c r="AL3" i="10"/>
  <c r="G29" i="12" l="1"/>
  <c r="G18" i="12"/>
  <c r="G25" i="12"/>
  <c r="G16" i="14"/>
  <c r="G21" i="13"/>
  <c r="G15" i="14"/>
  <c r="G17" i="14"/>
  <c r="G24" i="12"/>
  <c r="G27" i="12"/>
  <c r="G32" i="12"/>
  <c r="G20" i="12"/>
  <c r="G16" i="16"/>
  <c r="G19" i="13"/>
  <c r="G22" i="13"/>
  <c r="G13" i="14"/>
  <c r="G15" i="13"/>
  <c r="G25" i="13" s="1"/>
  <c r="G14" i="14"/>
  <c r="G15" i="16"/>
  <c r="G14" i="16"/>
  <c r="AL38" i="2"/>
  <c r="AL56" i="2"/>
  <c r="AK38" i="2"/>
  <c r="AK56" i="2"/>
  <c r="AU44" i="2"/>
  <c r="G23" i="12" s="1"/>
  <c r="AQ60" i="2"/>
  <c r="AU60" i="2" s="1"/>
  <c r="G17" i="16" s="1"/>
  <c r="G4" i="9"/>
  <c r="G5" i="9"/>
  <c r="G6" i="9"/>
  <c r="G7" i="9"/>
  <c r="G8" i="9"/>
  <c r="G12" i="9"/>
  <c r="G13" i="9"/>
  <c r="G14" i="9"/>
  <c r="G15" i="9"/>
  <c r="G16" i="9"/>
  <c r="G17" i="9"/>
  <c r="G18" i="9"/>
  <c r="G19" i="9"/>
  <c r="G23" i="9"/>
  <c r="G25" i="9"/>
  <c r="G27" i="9"/>
  <c r="G28" i="9"/>
  <c r="G29" i="9"/>
  <c r="G30" i="9"/>
  <c r="G31" i="9"/>
  <c r="G32" i="9"/>
  <c r="G33" i="9"/>
  <c r="G34" i="9"/>
  <c r="G35" i="9"/>
  <c r="G36" i="9"/>
  <c r="G37" i="9"/>
  <c r="G42" i="9"/>
  <c r="G43" i="9"/>
  <c r="G44" i="9"/>
  <c r="G45" i="9"/>
  <c r="G46" i="9"/>
  <c r="G47" i="9"/>
  <c r="G48" i="9"/>
  <c r="G49" i="9"/>
  <c r="G50" i="9"/>
  <c r="G51" i="9"/>
  <c r="G52" i="9"/>
  <c r="G53" i="9"/>
  <c r="G54" i="9"/>
  <c r="G55" i="9"/>
  <c r="G56" i="9"/>
  <c r="G57" i="9"/>
  <c r="G58" i="9"/>
  <c r="G59" i="9"/>
  <c r="G60" i="9"/>
  <c r="G3" i="9"/>
  <c r="E4" i="9"/>
  <c r="E5" i="9"/>
  <c r="E6" i="9"/>
  <c r="E7" i="9"/>
  <c r="E8" i="9"/>
  <c r="E12" i="9"/>
  <c r="E13" i="9"/>
  <c r="E14" i="9"/>
  <c r="E15" i="9"/>
  <c r="E16" i="9"/>
  <c r="E17" i="9"/>
  <c r="E18" i="9"/>
  <c r="E19" i="9"/>
  <c r="E23" i="9"/>
  <c r="E25" i="9"/>
  <c r="E27" i="9"/>
  <c r="E28" i="9"/>
  <c r="E29" i="9"/>
  <c r="E30" i="9"/>
  <c r="E31" i="9"/>
  <c r="E32" i="9"/>
  <c r="E33" i="9"/>
  <c r="E34" i="9"/>
  <c r="E35" i="9"/>
  <c r="E36" i="9"/>
  <c r="E37" i="9"/>
  <c r="E42" i="9"/>
  <c r="E43" i="9"/>
  <c r="E44" i="9"/>
  <c r="E45" i="9"/>
  <c r="E46" i="9"/>
  <c r="E47" i="9"/>
  <c r="E48" i="9"/>
  <c r="E49" i="9"/>
  <c r="E50" i="9"/>
  <c r="E51" i="9"/>
  <c r="E52" i="9"/>
  <c r="E53" i="9"/>
  <c r="E54" i="9"/>
  <c r="E55" i="9"/>
  <c r="E56" i="9"/>
  <c r="E57" i="9"/>
  <c r="E58" i="9"/>
  <c r="E59" i="9"/>
  <c r="E60" i="9"/>
  <c r="E3" i="9"/>
  <c r="G19" i="14" l="1"/>
  <c r="G26" i="15"/>
  <c r="AU56" i="2"/>
  <c r="AU38" i="2"/>
  <c r="G29" i="15" s="1"/>
  <c r="G31" i="15" s="1"/>
  <c r="AP4" i="10"/>
  <c r="AN3" i="10"/>
  <c r="M19" i="9"/>
  <c r="M23" i="9"/>
  <c r="M43" i="9"/>
  <c r="M60" i="9"/>
  <c r="M15" i="9"/>
  <c r="M3" i="9"/>
  <c r="M5" i="9"/>
  <c r="M7" i="9"/>
  <c r="M12" i="9"/>
  <c r="M17" i="9"/>
  <c r="M18" i="9"/>
  <c r="M25" i="9"/>
  <c r="M27" i="9"/>
  <c r="M28" i="9"/>
  <c r="M30" i="9"/>
  <c r="M31" i="9"/>
  <c r="M32" i="9"/>
  <c r="M33" i="9"/>
  <c r="M35" i="9"/>
  <c r="M36" i="9"/>
  <c r="M37" i="9"/>
  <c r="M42" i="9"/>
  <c r="M44" i="9"/>
  <c r="M45" i="9"/>
  <c r="M46" i="9"/>
  <c r="M47" i="9"/>
  <c r="M48" i="9"/>
  <c r="M49" i="9"/>
  <c r="M50" i="9"/>
  <c r="M56" i="9"/>
  <c r="M57" i="9"/>
  <c r="M59" i="9"/>
  <c r="M6" i="9"/>
  <c r="M8" i="9"/>
  <c r="M13" i="9"/>
  <c r="M14" i="9"/>
  <c r="M16" i="9"/>
  <c r="M29" i="9"/>
  <c r="M34" i="9"/>
  <c r="M51" i="9"/>
  <c r="M52" i="9"/>
  <c r="M53" i="9"/>
  <c r="M54" i="9"/>
  <c r="M55" i="9"/>
  <c r="M58" i="9"/>
  <c r="M4" i="9"/>
  <c r="O4" i="9"/>
  <c r="O5" i="9"/>
  <c r="O6" i="9"/>
  <c r="O7" i="9"/>
  <c r="O8" i="9"/>
  <c r="O12" i="9"/>
  <c r="O13" i="9"/>
  <c r="O14" i="9"/>
  <c r="O15" i="9"/>
  <c r="O16" i="9"/>
  <c r="O17" i="9"/>
  <c r="O18" i="9"/>
  <c r="O19" i="9"/>
  <c r="O23" i="9"/>
  <c r="O25" i="9"/>
  <c r="O27" i="9"/>
  <c r="O28" i="9"/>
  <c r="O29" i="9"/>
  <c r="O30" i="9"/>
  <c r="O31" i="9"/>
  <c r="O32" i="9"/>
  <c r="O33" i="9"/>
  <c r="O34" i="9"/>
  <c r="O35" i="9"/>
  <c r="O36" i="9"/>
  <c r="O37" i="9"/>
  <c r="O42" i="9"/>
  <c r="O43" i="9"/>
  <c r="O44" i="9"/>
  <c r="O45" i="9"/>
  <c r="O46" i="9"/>
  <c r="O47" i="9"/>
  <c r="O48" i="9"/>
  <c r="O49" i="9"/>
  <c r="Y42" i="2" s="1"/>
  <c r="O50" i="9"/>
  <c r="O51" i="9"/>
  <c r="O52" i="9"/>
  <c r="O53" i="9"/>
  <c r="O54" i="9"/>
  <c r="O55" i="9"/>
  <c r="O56" i="9"/>
  <c r="O57" i="9"/>
  <c r="O58" i="9"/>
  <c r="O59" i="9"/>
  <c r="O60" i="9"/>
  <c r="O3" i="9"/>
  <c r="K6" i="6"/>
  <c r="AJ8" i="2" s="1"/>
  <c r="E4" i="6"/>
  <c r="U3" i="6"/>
  <c r="S3" i="6"/>
  <c r="S4" i="6"/>
  <c r="F26" i="12" l="1"/>
  <c r="F32" i="12"/>
  <c r="G13" i="16"/>
  <c r="G19" i="16" s="1"/>
  <c r="G31" i="12"/>
  <c r="G34" i="12" s="1"/>
  <c r="C42" i="2"/>
  <c r="Y39" i="2"/>
  <c r="Y49" i="2"/>
  <c r="Y44" i="2"/>
  <c r="Y45" i="2"/>
  <c r="Y50" i="2"/>
  <c r="Y46" i="2"/>
  <c r="Y43" i="2"/>
  <c r="Y48" i="2"/>
  <c r="E21" i="12" s="1"/>
  <c r="Y41" i="2"/>
  <c r="Y47" i="2"/>
  <c r="AJ3" i="2"/>
  <c r="F29" i="12" s="1"/>
  <c r="N29" i="2"/>
  <c r="N60" i="2"/>
  <c r="D17" i="16" s="1"/>
  <c r="Y5" i="2"/>
  <c r="Y12" i="2"/>
  <c r="Y4" i="2"/>
  <c r="Y24" i="2"/>
  <c r="E13" i="12" l="1"/>
  <c r="E25" i="12"/>
  <c r="E14" i="13"/>
  <c r="E13" i="15"/>
  <c r="E17" i="13"/>
  <c r="C49" i="2"/>
  <c r="C50" i="2"/>
  <c r="C39" i="2"/>
  <c r="C21" i="12" s="1"/>
  <c r="C41" i="2"/>
  <c r="C48" i="2"/>
  <c r="C45" i="2"/>
  <c r="C46" i="2"/>
  <c r="C47" i="2"/>
  <c r="C43" i="2"/>
  <c r="C44" i="2"/>
  <c r="Y57" i="2"/>
  <c r="E28" i="12" s="1"/>
  <c r="Y27" i="2"/>
  <c r="E25" i="15" s="1"/>
  <c r="Y22" i="2"/>
  <c r="E27" i="12" s="1"/>
  <c r="Y40" i="2"/>
  <c r="Y15" i="2"/>
  <c r="N36" i="2"/>
  <c r="D16" i="12" s="1"/>
  <c r="Y13" i="2"/>
  <c r="AJ56" i="2"/>
  <c r="N20" i="2"/>
  <c r="N55" i="2"/>
  <c r="N23" i="2"/>
  <c r="D18" i="12" s="1"/>
  <c r="N52" i="2"/>
  <c r="D30" i="12" s="1"/>
  <c r="N38" i="2"/>
  <c r="N7" i="2"/>
  <c r="D13" i="14" s="1"/>
  <c r="N33" i="2"/>
  <c r="N31" i="2"/>
  <c r="N12" i="2"/>
  <c r="Y33" i="2"/>
  <c r="Y3" i="2"/>
  <c r="E29" i="12" s="1"/>
  <c r="Y35" i="2"/>
  <c r="E18" i="15" s="1"/>
  <c r="Y56" i="2"/>
  <c r="E31" i="12" s="1"/>
  <c r="Y18" i="2"/>
  <c r="Y8" i="2"/>
  <c r="Y23" i="2"/>
  <c r="E18" i="12" s="1"/>
  <c r="Y16" i="2"/>
  <c r="N34" i="2"/>
  <c r="D20" i="15" s="1"/>
  <c r="N5" i="2"/>
  <c r="D22" i="15" s="1"/>
  <c r="N57" i="2"/>
  <c r="D28" i="12" s="1"/>
  <c r="N59" i="2"/>
  <c r="N30" i="2"/>
  <c r="N3" i="2"/>
  <c r="N26" i="2"/>
  <c r="N27" i="2"/>
  <c r="D25" i="15" s="1"/>
  <c r="N14" i="2"/>
  <c r="N58" i="2"/>
  <c r="D23" i="12" s="1"/>
  <c r="N56" i="2"/>
  <c r="D31" i="12" s="1"/>
  <c r="N28" i="2"/>
  <c r="D17" i="15" s="1"/>
  <c r="N6" i="2"/>
  <c r="N21" i="2"/>
  <c r="N17" i="2"/>
  <c r="D20" i="13" s="1"/>
  <c r="N37" i="2"/>
  <c r="D15" i="12" s="1"/>
  <c r="N51" i="2"/>
  <c r="D19" i="12" s="1"/>
  <c r="N8" i="2"/>
  <c r="D26" i="12" s="1"/>
  <c r="N11" i="2"/>
  <c r="N53" i="2"/>
  <c r="D14" i="12" s="1"/>
  <c r="N9" i="2"/>
  <c r="N25" i="2"/>
  <c r="D27" i="15" s="1"/>
  <c r="N4" i="2"/>
  <c r="D14" i="15" s="1"/>
  <c r="N18" i="2"/>
  <c r="N54" i="2"/>
  <c r="D24" i="12" s="1"/>
  <c r="N24" i="2"/>
  <c r="N32" i="2"/>
  <c r="D24" i="15" s="1"/>
  <c r="N19" i="2"/>
  <c r="D22" i="12" s="1"/>
  <c r="N22" i="2"/>
  <c r="N13" i="2"/>
  <c r="D19" i="13" s="1"/>
  <c r="N15" i="2"/>
  <c r="D23" i="13" s="1"/>
  <c r="N35" i="2"/>
  <c r="D18" i="15" s="1"/>
  <c r="N10" i="2"/>
  <c r="N16" i="2"/>
  <c r="Y17" i="2"/>
  <c r="E20" i="13" s="1"/>
  <c r="Y25" i="2"/>
  <c r="Y26" i="2"/>
  <c r="Y14" i="2"/>
  <c r="E22" i="13" s="1"/>
  <c r="Y28" i="2"/>
  <c r="E17" i="15" s="1"/>
  <c r="Y29" i="2"/>
  <c r="E23" i="15" s="1"/>
  <c r="Y30" i="2"/>
  <c r="Y31" i="2"/>
  <c r="Y32" i="2"/>
  <c r="E24" i="15" s="1"/>
  <c r="Y11" i="2"/>
  <c r="E32" i="12" s="1"/>
  <c r="Y34" i="2"/>
  <c r="Y9" i="2"/>
  <c r="E16" i="14" s="1"/>
  <c r="Y60" i="2"/>
  <c r="E17" i="16" s="1"/>
  <c r="Y37" i="2"/>
  <c r="E15" i="12" s="1"/>
  <c r="Y52" i="2"/>
  <c r="E30" i="12" s="1"/>
  <c r="Y59" i="2"/>
  <c r="E14" i="16" s="1"/>
  <c r="Y36" i="2"/>
  <c r="E16" i="12" s="1"/>
  <c r="Y21" i="2"/>
  <c r="E15" i="14" s="1"/>
  <c r="Y38" i="2"/>
  <c r="E13" i="16" s="1"/>
  <c r="Y54" i="2"/>
  <c r="E24" i="12" s="1"/>
  <c r="Y10" i="2"/>
  <c r="E16" i="16" s="1"/>
  <c r="Y51" i="2"/>
  <c r="E19" i="12" s="1"/>
  <c r="Y58" i="2"/>
  <c r="E23" i="12" s="1"/>
  <c r="Y53" i="2"/>
  <c r="E14" i="12" s="1"/>
  <c r="Y6" i="2"/>
  <c r="E17" i="14" s="1"/>
  <c r="Y55" i="2"/>
  <c r="E15" i="16" s="1"/>
  <c r="Y20" i="2"/>
  <c r="Y7" i="2"/>
  <c r="Y19" i="2"/>
  <c r="E22" i="12" s="1"/>
  <c r="E20" i="12" l="1"/>
  <c r="E19" i="15"/>
  <c r="D16" i="13"/>
  <c r="D14" i="13"/>
  <c r="D13" i="15"/>
  <c r="D15" i="14"/>
  <c r="D21" i="13"/>
  <c r="D29" i="12"/>
  <c r="E26" i="12"/>
  <c r="E34" i="12" s="1"/>
  <c r="D15" i="15"/>
  <c r="E19" i="13"/>
  <c r="E17" i="12"/>
  <c r="D19" i="15"/>
  <c r="F31" i="12"/>
  <c r="F34" i="12" s="1"/>
  <c r="F13" i="16"/>
  <c r="F19" i="16" s="1"/>
  <c r="E13" i="14"/>
  <c r="E14" i="14"/>
  <c r="E15" i="13"/>
  <c r="E20" i="15"/>
  <c r="E21" i="15"/>
  <c r="E28" i="15"/>
  <c r="D16" i="16"/>
  <c r="D20" i="12"/>
  <c r="D27" i="12"/>
  <c r="D26" i="15"/>
  <c r="D16" i="14"/>
  <c r="D25" i="12"/>
  <c r="D17" i="14"/>
  <c r="D22" i="13"/>
  <c r="D21" i="15"/>
  <c r="E18" i="13"/>
  <c r="E15" i="15"/>
  <c r="D15" i="16"/>
  <c r="E26" i="15"/>
  <c r="D23" i="15"/>
  <c r="E16" i="15"/>
  <c r="E13" i="13"/>
  <c r="D32" i="12"/>
  <c r="D13" i="13"/>
  <c r="D28" i="15"/>
  <c r="D16" i="15"/>
  <c r="E27" i="15"/>
  <c r="D18" i="13"/>
  <c r="D14" i="16"/>
  <c r="E16" i="13"/>
  <c r="D17" i="13"/>
  <c r="D13" i="16"/>
  <c r="D29" i="15"/>
  <c r="D14" i="14"/>
  <c r="D15" i="13"/>
  <c r="E23" i="13"/>
  <c r="E21" i="13"/>
  <c r="E14" i="15"/>
  <c r="E22" i="15"/>
  <c r="E29" i="15"/>
  <c r="C23" i="12"/>
  <c r="C19" i="12"/>
  <c r="C22" i="12"/>
  <c r="C14" i="12"/>
  <c r="C13" i="12"/>
  <c r="C16" i="12"/>
  <c r="C13" i="2"/>
  <c r="C24" i="2"/>
  <c r="C13" i="15" s="1"/>
  <c r="C29" i="2"/>
  <c r="C14" i="15" s="1"/>
  <c r="C12" i="2"/>
  <c r="C14" i="13" s="1"/>
  <c r="C60" i="2"/>
  <c r="C17" i="16" s="1"/>
  <c r="C4" i="2"/>
  <c r="C57" i="2"/>
  <c r="C40" i="2"/>
  <c r="C17" i="12" s="1"/>
  <c r="C5" i="2"/>
  <c r="C27" i="2"/>
  <c r="C25" i="15" s="1"/>
  <c r="C22" i="2"/>
  <c r="C26" i="15" s="1"/>
  <c r="C54" i="2"/>
  <c r="C17" i="14" s="1"/>
  <c r="C9" i="2"/>
  <c r="C25" i="12" s="1"/>
  <c r="C14" i="2"/>
  <c r="C19" i="13" s="1"/>
  <c r="C35" i="2"/>
  <c r="C15" i="15" s="1"/>
  <c r="C10" i="2"/>
  <c r="C20" i="12" s="1"/>
  <c r="C51" i="2"/>
  <c r="C6" i="2"/>
  <c r="C7" i="2"/>
  <c r="C55" i="2"/>
  <c r="C13" i="14" s="1"/>
  <c r="C36" i="2"/>
  <c r="C15" i="2"/>
  <c r="C22" i="13" s="1"/>
  <c r="C16" i="2"/>
  <c r="C23" i="13" s="1"/>
  <c r="C34" i="2"/>
  <c r="C22" i="15" s="1"/>
  <c r="C19" i="2"/>
  <c r="C18" i="2"/>
  <c r="C53" i="2"/>
  <c r="C37" i="2"/>
  <c r="C18" i="15" s="1"/>
  <c r="C28" i="2"/>
  <c r="C17" i="15" s="1"/>
  <c r="C59" i="2"/>
  <c r="C38" i="2"/>
  <c r="C29" i="15" s="1"/>
  <c r="C20" i="2"/>
  <c r="C15" i="13" s="1"/>
  <c r="C32" i="2"/>
  <c r="C17" i="2"/>
  <c r="C26" i="2"/>
  <c r="C16" i="15" s="1"/>
  <c r="C31" i="2"/>
  <c r="C21" i="15" s="1"/>
  <c r="C52" i="2"/>
  <c r="C16" i="14" s="1"/>
  <c r="C30" i="2"/>
  <c r="C25" i="2"/>
  <c r="C28" i="15" s="1"/>
  <c r="C21" i="2"/>
  <c r="C21" i="13" s="1"/>
  <c r="C58" i="2"/>
  <c r="C33" i="2"/>
  <c r="C24" i="15" s="1"/>
  <c r="C23" i="2"/>
  <c r="C27" i="15" s="1"/>
  <c r="C8" i="2"/>
  <c r="C32" i="12" s="1"/>
  <c r="C56" i="2"/>
  <c r="C3" i="2"/>
  <c r="C11" i="2"/>
  <c r="C13" i="13" s="1"/>
  <c r="C15" i="14" l="1"/>
  <c r="C18" i="12"/>
  <c r="C14" i="16"/>
  <c r="C28" i="12"/>
  <c r="C15" i="12"/>
  <c r="C23" i="15"/>
  <c r="C16" i="13"/>
  <c r="C15" i="16"/>
  <c r="C20" i="13"/>
  <c r="C26" i="12"/>
  <c r="C29" i="12"/>
  <c r="C13" i="16"/>
  <c r="C31" i="12"/>
  <c r="C16" i="16"/>
  <c r="C19" i="15"/>
  <c r="C18" i="13"/>
  <c r="C20" i="15"/>
  <c r="C14" i="14"/>
  <c r="C27" i="12"/>
  <c r="C17" i="13"/>
  <c r="C30" i="12"/>
  <c r="C24" i="12"/>
  <c r="D19" i="16"/>
  <c r="E19" i="16"/>
  <c r="E25" i="13"/>
  <c r="D19" i="14"/>
  <c r="E19" i="14"/>
  <c r="E31" i="15"/>
  <c r="D31" i="15"/>
  <c r="D34" i="12"/>
  <c r="D25" i="13"/>
</calcChain>
</file>

<file path=xl/sharedStrings.xml><?xml version="1.0" encoding="utf-8"?>
<sst xmlns="http://schemas.openxmlformats.org/spreadsheetml/2006/main" count="4385" uniqueCount="190">
  <si>
    <t>WIJK</t>
  </si>
  <si>
    <t>GEMEENTE</t>
  </si>
  <si>
    <t>Alphen</t>
  </si>
  <si>
    <t>Alphen-Chaam</t>
  </si>
  <si>
    <t>Chaam</t>
  </si>
  <si>
    <t>Galder</t>
  </si>
  <si>
    <t>Baarle-Nassau</t>
  </si>
  <si>
    <t>Ulicoten</t>
  </si>
  <si>
    <t>Wijk 02</t>
  </si>
  <si>
    <t>Zundert</t>
  </si>
  <si>
    <t>Klein-Zundert</t>
  </si>
  <si>
    <t>Wernhout</t>
  </si>
  <si>
    <t>Achtmaal</t>
  </si>
  <si>
    <t>Rijsbergen</t>
  </si>
  <si>
    <t>Breda west</t>
  </si>
  <si>
    <t>Breda</t>
  </si>
  <si>
    <t>Breda zuid-oost</t>
  </si>
  <si>
    <t>Ulvenhout</t>
  </si>
  <si>
    <t>Bavel</t>
  </si>
  <si>
    <t>Breda zuid</t>
  </si>
  <si>
    <t>Breda oost</t>
  </si>
  <si>
    <t>Breda centrum</t>
  </si>
  <si>
    <t>Prinsenbeek</t>
  </si>
  <si>
    <t>Breda noord-west</t>
  </si>
  <si>
    <t>Breda noord</t>
  </si>
  <si>
    <t>Teteringen</t>
  </si>
  <si>
    <t>Zegge</t>
  </si>
  <si>
    <t>Rucphen</t>
  </si>
  <si>
    <t>Sint Willebrord</t>
  </si>
  <si>
    <t>Sprundel</t>
  </si>
  <si>
    <t>Schijf</t>
  </si>
  <si>
    <t>Grauwe Polder</t>
  </si>
  <si>
    <t>Etten- Leur</t>
  </si>
  <si>
    <t>Buitengebied Zuid</t>
  </si>
  <si>
    <t>Baai</t>
  </si>
  <si>
    <t>Etten-Leur Noord en Attelaken</t>
  </si>
  <si>
    <t>Vosdonk</t>
  </si>
  <si>
    <t>Sander-Banken</t>
  </si>
  <si>
    <t>Centrum West</t>
  </si>
  <si>
    <t>Centrum Oost</t>
  </si>
  <si>
    <t>Banakkers</t>
  </si>
  <si>
    <t>De Streek</t>
  </si>
  <si>
    <t>Schoenmakershoek</t>
  </si>
  <si>
    <t>Bedrijventerrein Trivium</t>
  </si>
  <si>
    <t>Het Hooghuis</t>
  </si>
  <si>
    <t>Hoge Neerstraat</t>
  </si>
  <si>
    <t>De Grient</t>
  </si>
  <si>
    <t>De Keen</t>
  </si>
  <si>
    <t>Buitengebied Noord</t>
  </si>
  <si>
    <t>Natura 2000 gebieden</t>
  </si>
  <si>
    <t>Recreatieparken</t>
  </si>
  <si>
    <t>Toeristische attracties</t>
  </si>
  <si>
    <t>Locaties antennes-/telecom</t>
  </si>
  <si>
    <t>Midden en hoogspanningsstations</t>
  </si>
  <si>
    <t>Evacuatieroutes</t>
  </si>
  <si>
    <t>Percentage verharding</t>
  </si>
  <si>
    <t>Blauwalg</t>
  </si>
  <si>
    <t>Watertekort oppervlaktewater</t>
  </si>
  <si>
    <t>Zwemwaterlocaties</t>
  </si>
  <si>
    <t>Beweegbare bruggen</t>
  </si>
  <si>
    <t>Hittestress door warme nachten</t>
  </si>
  <si>
    <t>Uitdrogen bovenste bodemlaag</t>
  </si>
  <si>
    <t>Kwetsbaar stedelijk groen</t>
  </si>
  <si>
    <t>Natuurbrand risico</t>
  </si>
  <si>
    <t>Waterketen</t>
  </si>
  <si>
    <t>Risicovolle industrie</t>
  </si>
  <si>
    <t>Gebouwde omgeving</t>
  </si>
  <si>
    <t>Water en Ruimte</t>
  </si>
  <si>
    <t>Natuur</t>
  </si>
  <si>
    <t>Landbouw</t>
  </si>
  <si>
    <t>Recreatie en toerisme</t>
  </si>
  <si>
    <t>Infrastructuur</t>
  </si>
  <si>
    <t>Gezondheid</t>
  </si>
  <si>
    <t>ICT en Telecom</t>
  </si>
  <si>
    <t>Energie</t>
  </si>
  <si>
    <t>Veiligheid</t>
  </si>
  <si>
    <t>WATEROVERLAST</t>
  </si>
  <si>
    <t>Niet aanwezig</t>
  </si>
  <si>
    <t>Aanwezig (Ulvenhoutse bos)</t>
  </si>
  <si>
    <t>Aangrenzend (Belgie)</t>
  </si>
  <si>
    <t>Aangrenzend (Belgie); bovenstrooms</t>
  </si>
  <si>
    <t>Aanwezig (Ulvenhoutse bos); geen overstroming</t>
  </si>
  <si>
    <t>Aanwezig</t>
  </si>
  <si>
    <t>Verspreide huizen 1</t>
  </si>
  <si>
    <t>Verspreide huizen 2</t>
  </si>
  <si>
    <t>Toename natuurbrandrisico</t>
  </si>
  <si>
    <t>nee</t>
  </si>
  <si>
    <t>ja</t>
  </si>
  <si>
    <t>Hoog</t>
  </si>
  <si>
    <t>Matig</t>
  </si>
  <si>
    <t>Laag</t>
  </si>
  <si>
    <t>Risico droogtestress</t>
  </si>
  <si>
    <t>Toename droogtestress</t>
  </si>
  <si>
    <t>Matig gevoelig</t>
  </si>
  <si>
    <t>Gevoelig</t>
  </si>
  <si>
    <t>RWZI die tot milieueffect kan leiden</t>
  </si>
  <si>
    <t>nvt</t>
  </si>
  <si>
    <t>Niet beschikbaar</t>
  </si>
  <si>
    <t>Aanwezig; Niet kwetsbaar</t>
  </si>
  <si>
    <t>Aanwezig; Mogelijk kwetsbaar</t>
  </si>
  <si>
    <t>Aanwezig; Mogelijk kwetabaar</t>
  </si>
  <si>
    <t>Gemaal mogelijk kwetsbaar</t>
  </si>
  <si>
    <t>RWZI mogelijk kwetsbaar</t>
  </si>
  <si>
    <t>Percentage ouderen</t>
  </si>
  <si>
    <t>GEBOUWDE OMGEVING</t>
  </si>
  <si>
    <t>WATER EN RUIMTE</t>
  </si>
  <si>
    <t>NATUUR</t>
  </si>
  <si>
    <t>LANDBOUW</t>
  </si>
  <si>
    <t>RECREATIE EN TOERISME</t>
  </si>
  <si>
    <t>INFRASTRUCTUUR</t>
  </si>
  <si>
    <t>GEZONDHEID</t>
  </si>
  <si>
    <t>ICT EN TELECOM</t>
  </si>
  <si>
    <t>ENERGIE</t>
  </si>
  <si>
    <t>VEILIGHEID</t>
  </si>
  <si>
    <t>NIET VAN TOEPASSING BINNEN THEMA HITTE</t>
  </si>
  <si>
    <t>NIET VAN TOEPASSING BINNEN THEMA DROOGTE</t>
  </si>
  <si>
    <t>NIET VAN TOEPASSING BINNEN THEMA OVERSTROMING</t>
  </si>
  <si>
    <t>Totaal aantal panden</t>
  </si>
  <si>
    <t>Aantal kwetsbare panden</t>
  </si>
  <si>
    <t xml:space="preserve">Onbegaanbaar </t>
  </si>
  <si>
    <t>Totaal aantal km weg</t>
  </si>
  <si>
    <t>-</t>
  </si>
  <si>
    <t>Totaal aantal locaties hulpdiensten</t>
  </si>
  <si>
    <t>Aantal kwetsbare locaties hulpdiensten</t>
  </si>
  <si>
    <t>SCORE WATER EN RUIMTE</t>
  </si>
  <si>
    <t>SCORE NATUUR</t>
  </si>
  <si>
    <t>SCORE LANDBOUW</t>
  </si>
  <si>
    <t>SCORE RECREATIE EN TOERISME</t>
  </si>
  <si>
    <t>SCORE INFRASTRUCTUUR</t>
  </si>
  <si>
    <t>SCORE VEILIGHEID</t>
  </si>
  <si>
    <t>HITTE</t>
  </si>
  <si>
    <t>DROOGTE</t>
  </si>
  <si>
    <t>OVERSTROMING</t>
  </si>
  <si>
    <t>SCORE ICT EN TELECOM</t>
  </si>
  <si>
    <t>SCORE ENERGIE</t>
  </si>
  <si>
    <t>SCORE GEBOUWDE OMGEVING</t>
  </si>
  <si>
    <t>SCORE GEZONDHEID</t>
  </si>
  <si>
    <t>Totaal aantal ziekenhuizen</t>
  </si>
  <si>
    <t>Aantal kwetsbare ziekenhuizen</t>
  </si>
  <si>
    <t>Totaal aantal kwetsbare objecten</t>
  </si>
  <si>
    <t>Aantal kwetsbare objecten</t>
  </si>
  <si>
    <t>Totaal aantal kwetsbare groepen</t>
  </si>
  <si>
    <t>Aantal kwetsbare groepen</t>
  </si>
  <si>
    <t>Km weg enkel begaanbaar voor personenauto's</t>
  </si>
  <si>
    <t>Km weg enkel begaanbaar voor calamiteitenverkeer</t>
  </si>
  <si>
    <t>Totaal aantal hulpdiensten</t>
  </si>
  <si>
    <t>Aantal kwetsbare hulpdiensten</t>
  </si>
  <si>
    <t>Gilze-Rijen</t>
  </si>
  <si>
    <t>Buitengebied Gilze</t>
  </si>
  <si>
    <t>Kern Gilze</t>
  </si>
  <si>
    <t>Bedrijventerrein Broekakkers</t>
  </si>
  <si>
    <t>Bedrijventerrein Midden-Brabant Poort</t>
  </si>
  <si>
    <t>Buitengebied Molenschot</t>
  </si>
  <si>
    <t>Kern Molenschot</t>
  </si>
  <si>
    <t>Buitengebied Zuid Rijen</t>
  </si>
  <si>
    <t>Buitengebied Noord Rijen</t>
  </si>
  <si>
    <t>Kern Rijen</t>
  </si>
  <si>
    <t>Bedrijventerrein Haansberg</t>
  </si>
  <si>
    <t>Buitengebied Hulten</t>
  </si>
  <si>
    <t>Kern Hulten</t>
  </si>
  <si>
    <t>Niet gevoelig</t>
  </si>
  <si>
    <t xml:space="preserve"> </t>
  </si>
  <si>
    <t>Totaal oppervlak wijk (m2)</t>
  </si>
  <si>
    <t>Oppervlak kwetsbare akkerbouw/boomteelt (m2)</t>
  </si>
  <si>
    <t>Punten kwetsbare panden</t>
  </si>
  <si>
    <t>Punten onbegaanbaar</t>
  </si>
  <si>
    <t>Punten kwetsbare locaties</t>
  </si>
  <si>
    <t xml:space="preserve">Punten onbegaanbaar </t>
  </si>
  <si>
    <t>Punten kwetsbare groepen</t>
  </si>
  <si>
    <t>Punten kwetsbare locaties hulpdiensten</t>
  </si>
  <si>
    <t>Totaal aantal objecten</t>
  </si>
  <si>
    <t>Punten kwetsbare akkerbouw/boomteelt</t>
  </si>
  <si>
    <t>Punten kwetsbare objecten</t>
  </si>
  <si>
    <t>Percentage kwetsbare akkerbouw/boomteelt van totaal oppervlak</t>
  </si>
  <si>
    <t>Punten kwetsbare hulpdiensten</t>
  </si>
  <si>
    <t>Punten kwetsbare ziekenhuizen</t>
  </si>
  <si>
    <t>PUNTEN WATEROVERLAST</t>
  </si>
  <si>
    <t>PUNTEN HITTE</t>
  </si>
  <si>
    <t>PUNTEN DROOGTE</t>
  </si>
  <si>
    <t>PUNTEN OVERSTROMING</t>
  </si>
  <si>
    <t>WIJKSCORE</t>
  </si>
  <si>
    <t>Licht</t>
  </si>
  <si>
    <t>Gemiddeld</t>
  </si>
  <si>
    <t>Zwaar</t>
  </si>
  <si>
    <t>GEMIDDELDE PER THEMA</t>
  </si>
  <si>
    <t>Toelichting wijkprioritering:</t>
  </si>
  <si>
    <t>* Meer dan 10 wijken: dan automatisch de 4 wijken met de hoogste score in 'zwaar' en de 4 wijken met de laagste score in 'licht'.</t>
  </si>
  <si>
    <t>* Minder dan 10 wijken: dan automatisch de wijk met de hoogste score in 'zwaar' en de wijk met de laagste score in 'licht'</t>
  </si>
  <si>
    <t>* Wijk met hoogste score per thema (wateroverlast, hitte, droogte, overstroming) komt automatisch in 'zwaar' terecht.</t>
  </si>
  <si>
    <t>* Zodra een wijk de classificering 'licht' heeft en de score op een thema (wateroverlast, hitte, droogte, overstroming) is hoger dan het gemiddelde score op het thema, dan gaat de wijk van 'licht' naar 'gemiddeld'.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</si>
</sst>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amily val="2"/>
    </font>
    <font>
      <b/>
      <sz val="1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sz val="11"/>
      <color theme="9" tint="-0.249977111117893"/>
      <name val="Calibri"/>
      <family val="2"/>
      <scheme val="minor"/>
    </font>
    <font>
      <sz val="12"/>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5" fillId="0" borderId="0" applyNumberFormat="0" applyFill="0" applyBorder="0" applyAlignment="0" applyProtection="0"/>
  </cellStyleXfs>
  <cellXfs count="132">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0" borderId="1" xfId="0" applyBorder="1"/>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0" borderId="1" xfId="0" applyFont="1" applyBorder="1"/>
    <xf numFmtId="0" fontId="1" fillId="2" borderId="1" xfId="0" applyFont="1"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0" fillId="2" borderId="1" xfId="0" applyFill="1" applyBorder="1"/>
    <xf numFmtId="164" fontId="0" fillId="2" borderId="1" xfId="0" applyNumberFormat="1" applyFill="1" applyBorder="1"/>
    <xf numFmtId="164" fontId="0" fillId="2" borderId="1" xfId="0" applyNumberFormat="1" applyFill="1" applyBorder="1" applyAlignment="1">
      <alignment horizontal="right"/>
    </xf>
    <xf numFmtId="0" fontId="0" fillId="3" borderId="1" xfId="0" applyFill="1" applyBorder="1"/>
    <xf numFmtId="164" fontId="0" fillId="3" borderId="1" xfId="0" applyNumberFormat="1" applyFill="1" applyBorder="1"/>
    <xf numFmtId="164" fontId="0" fillId="3" borderId="1" xfId="0" applyNumberFormat="1" applyFill="1" applyBorder="1" applyAlignment="1">
      <alignment horizontal="right"/>
    </xf>
    <xf numFmtId="0" fontId="0" fillId="4" borderId="1" xfId="0" applyFill="1" applyBorder="1"/>
    <xf numFmtId="0" fontId="0" fillId="5" borderId="1" xfId="0" applyFill="1" applyBorder="1"/>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Border="1" applyAlignment="1">
      <alignment wrapText="1"/>
    </xf>
    <xf numFmtId="2" fontId="0" fillId="2" borderId="1" xfId="0" applyNumberFormat="1" applyFill="1" applyBorder="1" applyAlignment="1">
      <alignment horizontal="right"/>
    </xf>
    <xf numFmtId="2" fontId="0" fillId="3" borderId="1" xfId="0" applyNumberFormat="1" applyFill="1" applyBorder="1"/>
    <xf numFmtId="0" fontId="0" fillId="2" borderId="1" xfId="0" applyFill="1" applyBorder="1" applyAlignment="1">
      <alignment wrapText="1"/>
    </xf>
    <xf numFmtId="0" fontId="1" fillId="3" borderId="1" xfId="0" applyFont="1" applyFill="1" applyBorder="1"/>
    <xf numFmtId="0" fontId="1" fillId="4" borderId="4" xfId="0" applyFont="1" applyFill="1" applyBorder="1" applyAlignment="1">
      <alignment horizontal="center"/>
    </xf>
    <xf numFmtId="0" fontId="1" fillId="3"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alignment horizontal="center"/>
    </xf>
    <xf numFmtId="0" fontId="0" fillId="6" borderId="1" xfId="0" applyFill="1" applyBorder="1"/>
    <xf numFmtId="0" fontId="0" fillId="3" borderId="1" xfId="0" applyFill="1" applyBorder="1" applyAlignment="1">
      <alignment horizontal="right"/>
    </xf>
    <xf numFmtId="1" fontId="0" fillId="3" borderId="1" xfId="0" applyNumberFormat="1" applyFill="1" applyBorder="1"/>
    <xf numFmtId="1" fontId="0" fillId="4" borderId="1" xfId="0" applyNumberFormat="1" applyFill="1" applyBorder="1"/>
    <xf numFmtId="0" fontId="0" fillId="6" borderId="1" xfId="0" applyFill="1" applyBorder="1" applyAlignment="1">
      <alignment horizontal="right"/>
    </xf>
    <xf numFmtId="0" fontId="1" fillId="7" borderId="1" xfId="0" applyFont="1" applyFill="1" applyBorder="1" applyAlignment="1">
      <alignment horizontal="center" vertical="center"/>
    </xf>
    <xf numFmtId="0" fontId="0" fillId="0" borderId="0" xfId="0" applyAlignment="1">
      <alignment horizontal="center" vertical="center"/>
    </xf>
    <xf numFmtId="1" fontId="1" fillId="7" borderId="1" xfId="0" applyNumberFormat="1" applyFont="1" applyFill="1" applyBorder="1" applyAlignment="1">
      <alignment horizontal="center" vertical="center"/>
    </xf>
    <xf numFmtId="0" fontId="1" fillId="7" borderId="0" xfId="0" applyFont="1" applyFill="1" applyAlignment="1">
      <alignment horizontal="center" vertical="center"/>
    </xf>
    <xf numFmtId="0" fontId="1" fillId="0" borderId="0" xfId="0" applyFont="1" applyAlignment="1">
      <alignment horizontal="center" vertical="center"/>
    </xf>
    <xf numFmtId="2" fontId="0" fillId="3" borderId="1" xfId="0" applyNumberFormat="1" applyFill="1" applyBorder="1" applyAlignment="1">
      <alignment horizontal="right"/>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xf>
    <xf numFmtId="0" fontId="0" fillId="4" borderId="1" xfId="0" applyFill="1" applyBorder="1" applyAlignment="1">
      <alignment horizontal="center"/>
    </xf>
    <xf numFmtId="1" fontId="0" fillId="2" borderId="1" xfId="0" applyNumberFormat="1" applyFill="1" applyBorder="1" applyAlignment="1">
      <alignment horizontal="right"/>
    </xf>
    <xf numFmtId="0" fontId="0" fillId="2" borderId="1" xfId="0" applyFill="1" applyBorder="1" applyAlignment="1">
      <alignment horizontal="center"/>
    </xf>
    <xf numFmtId="0" fontId="0" fillId="0" borderId="0" xfId="0" applyAlignment="1">
      <alignment horizontal="center"/>
    </xf>
    <xf numFmtId="1" fontId="0" fillId="2" borderId="1" xfId="0" applyNumberFormat="1" applyFill="1" applyBorder="1"/>
    <xf numFmtId="0" fontId="1" fillId="3" borderId="2" xfId="0" applyFont="1" applyFill="1" applyBorder="1" applyAlignment="1">
      <alignment horizontal="center"/>
    </xf>
    <xf numFmtId="0" fontId="1" fillId="4" borderId="1" xfId="0" applyFont="1" applyFill="1" applyBorder="1" applyAlignment="1">
      <alignment horizontal="center"/>
    </xf>
    <xf numFmtId="1" fontId="0" fillId="3" borderId="1" xfId="0" applyNumberFormat="1" applyFill="1" applyBorder="1" applyAlignment="1">
      <alignment horizontal="right"/>
    </xf>
    <xf numFmtId="0" fontId="1" fillId="4"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5" borderId="1" xfId="0" applyFont="1" applyFill="1" applyBorder="1" applyAlignment="1">
      <alignment horizontal="center"/>
    </xf>
    <xf numFmtId="0" fontId="0" fillId="0" borderId="0" xfId="0" applyAlignment="1">
      <alignment horizontal="right"/>
    </xf>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2" borderId="5" xfId="0" applyFont="1" applyFill="1" applyBorder="1" applyAlignment="1">
      <alignment wrapText="1"/>
    </xf>
    <xf numFmtId="0" fontId="1" fillId="2" borderId="5" xfId="0" applyFont="1" applyFill="1" applyBorder="1" applyAlignment="1">
      <alignment horizontal="left" wrapText="1"/>
    </xf>
    <xf numFmtId="1" fontId="0" fillId="4" borderId="1" xfId="0" applyNumberFormat="1" applyFill="1" applyBorder="1" applyAlignment="1">
      <alignment horizontal="right"/>
    </xf>
    <xf numFmtId="0" fontId="1" fillId="8" borderId="1" xfId="0" applyFont="1" applyFill="1" applyBorder="1" applyAlignment="1">
      <alignment wrapText="1"/>
    </xf>
    <xf numFmtId="0" fontId="0" fillId="8" borderId="1" xfId="0" applyFill="1" applyBorder="1" applyAlignment="1">
      <alignment horizontal="center"/>
    </xf>
    <xf numFmtId="0" fontId="0" fillId="8" borderId="1" xfId="0" applyFill="1" applyBorder="1"/>
    <xf numFmtId="0" fontId="1" fillId="9" borderId="1" xfId="0" applyFont="1" applyFill="1" applyBorder="1" applyAlignment="1">
      <alignment wrapText="1"/>
    </xf>
    <xf numFmtId="1" fontId="0" fillId="9" borderId="1" xfId="0" applyNumberFormat="1" applyFill="1" applyBorder="1"/>
    <xf numFmtId="1" fontId="0" fillId="8" borderId="1" xfId="0" applyNumberFormat="1" applyFill="1" applyBorder="1"/>
    <xf numFmtId="1" fontId="0" fillId="8" borderId="1" xfId="0" applyNumberFormat="1" applyFill="1" applyBorder="1" applyAlignment="1">
      <alignment horizontal="right"/>
    </xf>
    <xf numFmtId="0" fontId="1" fillId="10" borderId="1" xfId="0" applyFont="1" applyFill="1" applyBorder="1" applyAlignment="1">
      <alignment wrapText="1"/>
    </xf>
    <xf numFmtId="1" fontId="0" fillId="10" borderId="1" xfId="0" applyNumberFormat="1" applyFill="1" applyBorder="1"/>
    <xf numFmtId="1" fontId="0" fillId="10" borderId="1" xfId="0" applyNumberFormat="1" applyFill="1" applyBorder="1" applyAlignment="1">
      <alignment horizontal="right"/>
    </xf>
    <xf numFmtId="0" fontId="0" fillId="10" borderId="1" xfId="0" applyFill="1" applyBorder="1"/>
    <xf numFmtId="0" fontId="1" fillId="3" borderId="1" xfId="0" applyFont="1" applyFill="1" applyBorder="1" applyAlignment="1"/>
    <xf numFmtId="0" fontId="1" fillId="5" borderId="5" xfId="0" applyFont="1" applyFill="1" applyBorder="1" applyAlignment="1">
      <alignment wrapText="1"/>
    </xf>
    <xf numFmtId="1" fontId="0" fillId="6" borderId="1" xfId="0" applyNumberFormat="1" applyFill="1" applyBorder="1"/>
    <xf numFmtId="0" fontId="1" fillId="3" borderId="1" xfId="0" applyFont="1" applyFill="1" applyBorder="1" applyAlignment="1">
      <alignment horizontal="center"/>
    </xf>
    <xf numFmtId="0" fontId="1" fillId="8" borderId="1" xfId="0" applyFont="1" applyFill="1" applyBorder="1" applyAlignment="1">
      <alignment horizontal="center" vertical="center" wrapText="1"/>
    </xf>
    <xf numFmtId="0" fontId="0" fillId="2" borderId="1" xfId="0" applyFont="1" applyFill="1" applyBorder="1"/>
    <xf numFmtId="0" fontId="0" fillId="3" borderId="1" xfId="0" applyFont="1" applyFill="1" applyBorder="1"/>
    <xf numFmtId="2" fontId="0" fillId="3" borderId="1" xfId="0" applyNumberFormat="1" applyFont="1" applyFill="1" applyBorder="1" applyAlignment="1">
      <alignment horizontal="right"/>
    </xf>
    <xf numFmtId="1" fontId="0" fillId="5" borderId="1" xfId="0" applyNumberFormat="1" applyFont="1" applyFill="1" applyBorder="1"/>
    <xf numFmtId="0" fontId="1" fillId="11" borderId="1" xfId="0" applyFont="1" applyFill="1" applyBorder="1" applyAlignment="1">
      <alignment wrapText="1"/>
    </xf>
    <xf numFmtId="164" fontId="0" fillId="5" borderId="1" xfId="0" applyNumberFormat="1" applyFill="1" applyBorder="1"/>
    <xf numFmtId="1" fontId="0" fillId="5" borderId="1" xfId="0" applyNumberFormat="1" applyFill="1" applyBorder="1"/>
    <xf numFmtId="1" fontId="0" fillId="11" borderId="1" xfId="0" applyNumberFormat="1" applyFill="1" applyBorder="1"/>
    <xf numFmtId="164" fontId="0" fillId="4" borderId="1" xfId="0" applyNumberFormat="1" applyFill="1" applyBorder="1"/>
    <xf numFmtId="1" fontId="1" fillId="9" borderId="1" xfId="0" applyNumberFormat="1" applyFont="1" applyFill="1" applyBorder="1"/>
    <xf numFmtId="1" fontId="0" fillId="2" borderId="1" xfId="0" applyNumberFormat="1" applyFont="1" applyFill="1" applyBorder="1" applyAlignment="1">
      <alignment horizontal="right"/>
    </xf>
    <xf numFmtId="0" fontId="2" fillId="12" borderId="0" xfId="1"/>
    <xf numFmtId="0" fontId="4" fillId="14" borderId="0" xfId="3"/>
    <xf numFmtId="0" fontId="3" fillId="13" borderId="0" xfId="2"/>
    <xf numFmtId="1" fontId="2" fillId="12" borderId="1" xfId="1" applyNumberFormat="1" applyBorder="1"/>
    <xf numFmtId="1" fontId="3" fillId="13" borderId="1" xfId="2" applyNumberFormat="1" applyBorder="1"/>
    <xf numFmtId="1" fontId="4" fillId="14" borderId="1" xfId="3" applyNumberFormat="1" applyBorder="1"/>
    <xf numFmtId="1" fontId="0" fillId="0" borderId="0" xfId="0" applyNumberFormat="1"/>
    <xf numFmtId="0" fontId="1" fillId="0" borderId="0" xfId="0" applyFont="1" applyBorder="1" applyAlignment="1">
      <alignment horizontal="right"/>
    </xf>
    <xf numFmtId="0" fontId="1" fillId="0" borderId="0" xfId="0" applyFont="1" applyBorder="1" applyAlignment="1"/>
    <xf numFmtId="1" fontId="6" fillId="14" borderId="1" xfId="3" applyNumberFormat="1" applyFont="1" applyBorder="1"/>
    <xf numFmtId="1" fontId="5" fillId="14" borderId="1" xfId="3" applyNumberFormat="1" applyFont="1" applyBorder="1"/>
    <xf numFmtId="1" fontId="5" fillId="13" borderId="1" xfId="2" applyNumberFormat="1" applyFont="1" applyBorder="1"/>
    <xf numFmtId="0" fontId="7" fillId="0" borderId="0" xfId="0" applyFont="1"/>
    <xf numFmtId="0" fontId="0" fillId="0" borderId="0" xfId="0" applyFont="1"/>
    <xf numFmtId="1" fontId="6" fillId="14" borderId="1" xfId="4" applyNumberFormat="1" applyFont="1" applyFill="1" applyBorder="1"/>
    <xf numFmtId="1" fontId="5" fillId="14" borderId="1" xfId="4" applyNumberFormat="1" applyFont="1" applyFill="1" applyBorder="1"/>
    <xf numFmtId="0" fontId="1" fillId="4"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6"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3" xfId="0" applyFont="1" applyFill="1" applyBorder="1" applyAlignment="1">
      <alignment horizontal="center"/>
    </xf>
    <xf numFmtId="0" fontId="1" fillId="5" borderId="1" xfId="0" applyFont="1" applyFill="1" applyBorder="1" applyAlignment="1">
      <alignment horizontal="center"/>
    </xf>
    <xf numFmtId="0" fontId="0" fillId="0" borderId="0" xfId="0" applyAlignment="1">
      <alignment horizontal="center" wrapText="1"/>
    </xf>
    <xf numFmtId="0" fontId="1" fillId="3" borderId="4" xfId="0" applyFont="1" applyFill="1" applyBorder="1" applyAlignment="1">
      <alignment horizontal="center"/>
    </xf>
    <xf numFmtId="0" fontId="0" fillId="0" borderId="0" xfId="0" applyAlignment="1">
      <alignment horizontal="center" vertical="center" wrapText="1"/>
    </xf>
  </cellXfs>
  <cellStyles count="5">
    <cellStyle name="Bad" xfId="2" builtinId="27"/>
    <cellStyle name="Good" xfId="1" builtinId="26"/>
    <cellStyle name="Neutral" xfId="3" builtinId="28"/>
    <cellStyle name="Normal" xfId="0" builtinId="0"/>
    <cellStyle name="Warning Text" xfId="4"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956BE-7105-49F9-906B-61149712EC1A}">
  <dimension ref="A1:G34"/>
  <sheetViews>
    <sheetView tabSelected="1" topLeftCell="A4" zoomScale="85" zoomScaleNormal="85" workbookViewId="0">
      <selection activeCell="G20" sqref="G20"/>
    </sheetView>
  </sheetViews>
  <sheetFormatPr defaultRowHeight="13.2" x14ac:dyDescent="0.25"/>
  <cols>
    <col min="1" max="1" width="13.33203125" customWidth="1"/>
    <col min="2" max="2" width="32.88671875" bestFit="1" customWidth="1"/>
    <col min="3" max="3" width="14.44140625" bestFit="1" customWidth="1"/>
    <col min="4" max="4" width="28.5546875" bestFit="1" customWidth="1"/>
    <col min="5" max="5" width="16.6640625" bestFit="1" customWidth="1"/>
    <col min="6" max="6" width="20.6640625" bestFit="1" customWidth="1"/>
    <col min="7" max="7" width="26.88671875" bestFit="1" customWidth="1"/>
  </cols>
  <sheetData>
    <row r="1" spans="1:7" x14ac:dyDescent="0.25">
      <c r="A1" s="1" t="s">
        <v>185</v>
      </c>
    </row>
    <row r="2" spans="1:7" x14ac:dyDescent="0.25">
      <c r="A2" s="111" t="s">
        <v>186</v>
      </c>
    </row>
    <row r="3" spans="1:7" x14ac:dyDescent="0.25">
      <c r="A3" s="111" t="s">
        <v>187</v>
      </c>
    </row>
    <row r="4" spans="1:7" x14ac:dyDescent="0.25">
      <c r="A4" s="111" t="s">
        <v>188</v>
      </c>
    </row>
    <row r="5" spans="1:7" x14ac:dyDescent="0.25">
      <c r="A5" s="111" t="s">
        <v>189</v>
      </c>
    </row>
    <row r="7" spans="1:7" ht="14.4" x14ac:dyDescent="0.3">
      <c r="A7" s="98" t="s">
        <v>181</v>
      </c>
    </row>
    <row r="8" spans="1:7" ht="14.4" x14ac:dyDescent="0.3">
      <c r="A8" s="99" t="s">
        <v>182</v>
      </c>
    </row>
    <row r="9" spans="1:7" ht="14.4" x14ac:dyDescent="0.3">
      <c r="A9" s="100" t="s">
        <v>183</v>
      </c>
    </row>
    <row r="12" spans="1:7" x14ac:dyDescent="0.25">
      <c r="A12" s="8" t="s">
        <v>1</v>
      </c>
      <c r="B12" s="8" t="s">
        <v>0</v>
      </c>
      <c r="C12" s="8" t="s">
        <v>180</v>
      </c>
      <c r="D12" s="8" t="s">
        <v>176</v>
      </c>
      <c r="E12" s="8" t="s">
        <v>177</v>
      </c>
      <c r="F12" s="8" t="s">
        <v>178</v>
      </c>
      <c r="G12" s="8" t="s">
        <v>179</v>
      </c>
    </row>
    <row r="13" spans="1:7" ht="14.4" x14ac:dyDescent="0.3">
      <c r="A13" s="4" t="s">
        <v>147</v>
      </c>
      <c r="B13" s="4" t="s">
        <v>151</v>
      </c>
      <c r="C13" s="101">
        <f>Wijkscore!$C41</f>
        <v>12.567470901203663</v>
      </c>
      <c r="D13" s="112">
        <f>Wijkscore!$N41</f>
        <v>0.67422179094842971</v>
      </c>
      <c r="E13" s="112">
        <f>Wijkscore!$Y41</f>
        <v>12.499999994611347</v>
      </c>
      <c r="F13" s="107">
        <f>Wijkscore!$AJ41</f>
        <v>37.095661819254879</v>
      </c>
      <c r="G13" s="107">
        <f>Wijkscore!$AU41</f>
        <v>0</v>
      </c>
    </row>
    <row r="14" spans="1:7" ht="14.4" x14ac:dyDescent="0.3">
      <c r="A14" s="4" t="s">
        <v>147</v>
      </c>
      <c r="B14" s="4" t="s">
        <v>153</v>
      </c>
      <c r="C14" s="101">
        <f>Wijkscore!$C49</f>
        <v>14.486626207979167</v>
      </c>
      <c r="D14" s="112">
        <f>Wijkscore!$N49</f>
        <v>2.0770768115536411</v>
      </c>
      <c r="E14" s="112">
        <f>Wijkscore!$Y49</f>
        <v>25.251218822303279</v>
      </c>
      <c r="F14" s="107">
        <f>Wijkscore!$AJ49</f>
        <v>30.618209198059745</v>
      </c>
      <c r="G14" s="107">
        <f>Wijkscore!$AU49</f>
        <v>0</v>
      </c>
    </row>
    <row r="15" spans="1:7" ht="14.4" x14ac:dyDescent="0.3">
      <c r="A15" s="4" t="s">
        <v>147</v>
      </c>
      <c r="B15" s="4" t="s">
        <v>159</v>
      </c>
      <c r="C15" s="101">
        <f>Wijkscore!$C48</f>
        <v>15.227470107969637</v>
      </c>
      <c r="D15" s="112">
        <f>Wijkscore!$N48</f>
        <v>1.2002447506771305</v>
      </c>
      <c r="E15" s="112">
        <f>Wijkscore!$Y48</f>
        <v>13.550153999460473</v>
      </c>
      <c r="F15" s="107">
        <f>Wijkscore!$AJ48</f>
        <v>46.159481681740942</v>
      </c>
      <c r="G15" s="107">
        <f>Wijkscore!$AU48</f>
        <v>0</v>
      </c>
    </row>
    <row r="16" spans="1:7" ht="14.4" x14ac:dyDescent="0.3">
      <c r="A16" s="4" t="s">
        <v>147</v>
      </c>
      <c r="B16" s="4" t="s">
        <v>154</v>
      </c>
      <c r="C16" s="101">
        <f>Wijkscore!$C46</f>
        <v>15.362390665430389</v>
      </c>
      <c r="D16" s="112">
        <f>Wijkscore!$N46</f>
        <v>0.62395082887062481</v>
      </c>
      <c r="E16" s="112">
        <f>Wijkscore!$Y46</f>
        <v>20.731055344521938</v>
      </c>
      <c r="F16" s="107">
        <f>Wijkscore!$AJ46</f>
        <v>40.094556488328998</v>
      </c>
      <c r="G16" s="107">
        <f>Wijkscore!$AU46</f>
        <v>0</v>
      </c>
    </row>
    <row r="17" spans="1:7" ht="14.4" x14ac:dyDescent="0.3">
      <c r="A17" s="4" t="s">
        <v>147</v>
      </c>
      <c r="B17" s="4" t="s">
        <v>157</v>
      </c>
      <c r="C17" s="103">
        <f>Wijkscore!$C40</f>
        <v>15.704947980420981</v>
      </c>
      <c r="D17" s="112">
        <f>Wijkscore!$N40</f>
        <v>1.712274321276666</v>
      </c>
      <c r="E17" s="113">
        <f>Wijkscore!$Y40</f>
        <v>29.857217653997868</v>
      </c>
      <c r="F17" s="107">
        <f>Wijkscore!$AJ40</f>
        <v>31.250299946409388</v>
      </c>
      <c r="G17" s="107">
        <f>Wijkscore!$AU40</f>
        <v>0</v>
      </c>
    </row>
    <row r="18" spans="1:7" ht="14.4" x14ac:dyDescent="0.3">
      <c r="A18" s="4" t="s">
        <v>3</v>
      </c>
      <c r="B18" s="4" t="s">
        <v>84</v>
      </c>
      <c r="C18" s="103">
        <f>Wijkscore!$C7</f>
        <v>16.065269800985337</v>
      </c>
      <c r="D18" s="107">
        <f>Wijkscore!$N7</f>
        <v>1.7452759591083107</v>
      </c>
      <c r="E18" s="107">
        <f>Wijkscore!$Y7</f>
        <v>15.000007246309831</v>
      </c>
      <c r="F18" s="107">
        <f>Wijkscore!$AJ7</f>
        <v>47.51579599852321</v>
      </c>
      <c r="G18" s="107">
        <f>Wijkscore!$AU7</f>
        <v>0</v>
      </c>
    </row>
    <row r="19" spans="1:7" ht="14.4" x14ac:dyDescent="0.3">
      <c r="A19" s="4" t="s">
        <v>147</v>
      </c>
      <c r="B19" s="4" t="s">
        <v>155</v>
      </c>
      <c r="C19" s="103">
        <f>Wijkscore!$C45</f>
        <v>16.988181118359016</v>
      </c>
      <c r="D19" s="112">
        <f>Wijkscore!$N45</f>
        <v>2.3876045398109018</v>
      </c>
      <c r="E19" s="112">
        <f>Wijkscore!$Y45</f>
        <v>19.523453266933831</v>
      </c>
      <c r="F19" s="107">
        <f>Wijkscore!$AJ45</f>
        <v>46.041666666691334</v>
      </c>
      <c r="G19" s="107">
        <f>Wijkscore!$AU45</f>
        <v>0</v>
      </c>
    </row>
    <row r="20" spans="1:7" ht="14.4" x14ac:dyDescent="0.3">
      <c r="A20" s="4" t="s">
        <v>6</v>
      </c>
      <c r="B20" s="4" t="s">
        <v>8</v>
      </c>
      <c r="C20" s="103">
        <f>Wijkscore!$C10</f>
        <v>17.245792734271379</v>
      </c>
      <c r="D20" s="107">
        <f>Wijkscore!$N10</f>
        <v>2.1121697452161996</v>
      </c>
      <c r="E20" s="107">
        <f>Wijkscore!$Y10</f>
        <v>19.993558779980532</v>
      </c>
      <c r="F20" s="107">
        <f>Wijkscore!$AJ10</f>
        <v>46.877442411888786</v>
      </c>
      <c r="G20" s="107">
        <f>Wijkscore!$AU10</f>
        <v>0</v>
      </c>
    </row>
    <row r="21" spans="1:7" ht="14.4" x14ac:dyDescent="0.3">
      <c r="A21" s="4" t="s">
        <v>147</v>
      </c>
      <c r="B21" s="4" t="s">
        <v>150</v>
      </c>
      <c r="C21" s="102">
        <f>Wijkscore!$C39</f>
        <v>18.983260584899678</v>
      </c>
      <c r="D21" s="112">
        <f>Wijkscore!$N39</f>
        <v>1.9382535011395743</v>
      </c>
      <c r="E21" s="109">
        <f>Wijkscore!$Y39</f>
        <v>39.619788838459137</v>
      </c>
      <c r="F21" s="107">
        <f>Wijkscore!$AJ39</f>
        <v>34.375</v>
      </c>
      <c r="G21" s="107">
        <f>Wijkscore!$AU39</f>
        <v>0</v>
      </c>
    </row>
    <row r="22" spans="1:7" ht="14.4" x14ac:dyDescent="0.3">
      <c r="A22" s="4" t="s">
        <v>147</v>
      </c>
      <c r="B22" s="4" t="s">
        <v>158</v>
      </c>
      <c r="C22" s="103">
        <f>Wijkscore!$C43</f>
        <v>19.309662923301243</v>
      </c>
      <c r="D22" s="112">
        <f>Wijkscore!$N43</f>
        <v>2.0601868023315109</v>
      </c>
      <c r="E22" s="112">
        <f>Wijkscore!$Y43</f>
        <v>19.741066826410353</v>
      </c>
      <c r="F22" s="108">
        <f>Wijkscore!$AJ43</f>
        <v>55.43739806446311</v>
      </c>
      <c r="G22" s="107">
        <f>Wijkscore!$AU43</f>
        <v>0</v>
      </c>
    </row>
    <row r="23" spans="1:7" ht="14.4" x14ac:dyDescent="0.3">
      <c r="A23" s="4" t="s">
        <v>147</v>
      </c>
      <c r="B23" s="4" t="s">
        <v>152</v>
      </c>
      <c r="C23" s="103">
        <f>Wijkscore!$C44</f>
        <v>19.896984715881043</v>
      </c>
      <c r="D23" s="113">
        <f>Wijkscore!$N44</f>
        <v>13.03733057625448</v>
      </c>
      <c r="E23" s="112">
        <f>Wijkscore!$Y44</f>
        <v>20.329876162043224</v>
      </c>
      <c r="F23" s="107">
        <f>Wijkscore!$AJ44</f>
        <v>46.220732125226469</v>
      </c>
      <c r="G23" s="107">
        <f>Wijkscore!$AU44</f>
        <v>0</v>
      </c>
    </row>
    <row r="24" spans="1:7" ht="14.4" x14ac:dyDescent="0.3">
      <c r="A24" s="4" t="s">
        <v>147</v>
      </c>
      <c r="B24" s="4" t="s">
        <v>156</v>
      </c>
      <c r="C24" s="103">
        <f>Wijkscore!$C50</f>
        <v>20.515059557710813</v>
      </c>
      <c r="D24" s="113">
        <f>Wijkscore!$N50</f>
        <v>15.827903291464269</v>
      </c>
      <c r="E24" s="113">
        <f>Wijkscore!$Y50</f>
        <v>30.83690387041106</v>
      </c>
      <c r="F24" s="107">
        <f>Wijkscore!$AJ50</f>
        <v>35.395431068967916</v>
      </c>
      <c r="G24" s="107">
        <f>Wijkscore!$AU50</f>
        <v>0</v>
      </c>
    </row>
    <row r="25" spans="1:7" ht="14.4" x14ac:dyDescent="0.3">
      <c r="A25" s="4" t="s">
        <v>6</v>
      </c>
      <c r="B25" s="4" t="s">
        <v>7</v>
      </c>
      <c r="C25" s="103">
        <f>Wijkscore!$C9</f>
        <v>22.985061577488988</v>
      </c>
      <c r="D25" s="108">
        <f>Wijkscore!$N9</f>
        <v>17.705730245540952</v>
      </c>
      <c r="E25" s="108">
        <f>Wijkscore!$Y9</f>
        <v>26.905240583726425</v>
      </c>
      <c r="F25" s="107">
        <f>Wijkscore!$AJ9</f>
        <v>47.32927548068858</v>
      </c>
      <c r="G25" s="107">
        <f>Wijkscore!$AU9</f>
        <v>0</v>
      </c>
    </row>
    <row r="26" spans="1:7" ht="14.4" x14ac:dyDescent="0.3">
      <c r="A26" s="4" t="s">
        <v>3</v>
      </c>
      <c r="B26" s="4" t="s">
        <v>83</v>
      </c>
      <c r="C26" s="102">
        <f>Wijkscore!$C6</f>
        <v>24.747481169189012</v>
      </c>
      <c r="D26" s="108">
        <f>Wijkscore!$N6</f>
        <v>14.723328897790518</v>
      </c>
      <c r="E26" s="107">
        <f>Wijkscore!$Y6</f>
        <v>20.681818070984129</v>
      </c>
      <c r="F26" s="107">
        <f>Wijkscore!$AJ6</f>
        <v>48.087306491958294</v>
      </c>
      <c r="G26" s="109">
        <f>Wijkscore!$AU6</f>
        <v>15.497471216023095</v>
      </c>
    </row>
    <row r="27" spans="1:7" ht="14.4" x14ac:dyDescent="0.3">
      <c r="A27" s="4" t="s">
        <v>3</v>
      </c>
      <c r="B27" s="4" t="s">
        <v>5</v>
      </c>
      <c r="C27" s="103">
        <f>Wijkscore!$C5</f>
        <v>24.923578837106248</v>
      </c>
      <c r="D27" s="107">
        <f>Wijkscore!$N5</f>
        <v>9.4567198668293955</v>
      </c>
      <c r="E27" s="108">
        <f>Wijkscore!$Y5</f>
        <v>26.730498354094529</v>
      </c>
      <c r="F27" s="108">
        <f>Wijkscore!$AJ5</f>
        <v>54.81522023758162</v>
      </c>
      <c r="G27" s="108">
        <f>Wijkscore!$AU5</f>
        <v>8.6918768899194525</v>
      </c>
    </row>
    <row r="28" spans="1:7" ht="14.4" x14ac:dyDescent="0.3">
      <c r="A28" s="4" t="s">
        <v>147</v>
      </c>
      <c r="B28" s="4" t="s">
        <v>148</v>
      </c>
      <c r="C28" s="103">
        <f>Wijkscore!$C42</f>
        <v>26.143469746980642</v>
      </c>
      <c r="D28" s="113">
        <f>Wijkscore!$N42</f>
        <v>23.138029181651916</v>
      </c>
      <c r="E28" s="113">
        <f>Wijkscore!$Y42</f>
        <v>27.339529801366815</v>
      </c>
      <c r="F28" s="108">
        <f>Wijkscore!$AJ42</f>
        <v>54.096320004903838</v>
      </c>
      <c r="G28" s="107">
        <f>Wijkscore!$AU42</f>
        <v>0</v>
      </c>
    </row>
    <row r="29" spans="1:7" ht="14.4" x14ac:dyDescent="0.3">
      <c r="A29" s="4" t="s">
        <v>3</v>
      </c>
      <c r="B29" s="4" t="s">
        <v>4</v>
      </c>
      <c r="C29" s="102">
        <f>Wijkscore!$C4</f>
        <v>27.318310994086698</v>
      </c>
      <c r="D29" s="108">
        <f>Wijkscore!$N4</f>
        <v>22.993513580561135</v>
      </c>
      <c r="E29" s="108">
        <f>Wijkscore!$Y4</f>
        <v>28.196817419512762</v>
      </c>
      <c r="F29" s="108">
        <f>Wijkscore!$AJ4</f>
        <v>58.082912976272894</v>
      </c>
      <c r="G29" s="107">
        <f>Wijkscore!$AU4</f>
        <v>0</v>
      </c>
    </row>
    <row r="30" spans="1:7" ht="14.4" x14ac:dyDescent="0.3">
      <c r="A30" s="4" t="s">
        <v>147</v>
      </c>
      <c r="B30" s="4" t="s">
        <v>149</v>
      </c>
      <c r="C30" s="102">
        <f>Wijkscore!$C47</f>
        <v>28.889326910153756</v>
      </c>
      <c r="D30" s="113">
        <f>Wijkscore!$N47</f>
        <v>24.427206652177272</v>
      </c>
      <c r="E30" s="109">
        <f>Wijkscore!$Y47</f>
        <v>40.465496957116123</v>
      </c>
      <c r="F30" s="108">
        <f>Wijkscore!$AJ47</f>
        <v>50.664604031321623</v>
      </c>
      <c r="G30" s="107">
        <f>Wijkscore!$AU47</f>
        <v>0</v>
      </c>
    </row>
    <row r="31" spans="1:7" ht="14.4" x14ac:dyDescent="0.3">
      <c r="A31" s="4" t="s">
        <v>3</v>
      </c>
      <c r="B31" s="4" t="s">
        <v>2</v>
      </c>
      <c r="C31" s="102">
        <f>Wijkscore!$C3</f>
        <v>35.859850313597477</v>
      </c>
      <c r="D31" s="109">
        <f>Wijkscore!$N3</f>
        <v>45.955429734461291</v>
      </c>
      <c r="E31" s="107">
        <f>Wijkscore!$Y3</f>
        <v>22.831296307750677</v>
      </c>
      <c r="F31" s="108">
        <f>Wijkscore!$AJ3</f>
        <v>74.652675212177925</v>
      </c>
      <c r="G31" s="107">
        <f>Wijkscore!$AU3</f>
        <v>0</v>
      </c>
    </row>
    <row r="32" spans="1:7" ht="14.4" x14ac:dyDescent="0.3">
      <c r="A32" s="4" t="s">
        <v>6</v>
      </c>
      <c r="B32" s="4" t="s">
        <v>6</v>
      </c>
      <c r="C32" s="102">
        <f>Wijkscore!$C8</f>
        <v>38.863506891959929</v>
      </c>
      <c r="D32" s="108">
        <f>Wijkscore!$N8</f>
        <v>37.845693655310093</v>
      </c>
      <c r="E32" s="108">
        <f>Wijkscore!$Y8</f>
        <v>35.10669473844662</v>
      </c>
      <c r="F32" s="109">
        <f>Wijkscore!$AJ8</f>
        <v>82.501639174083024</v>
      </c>
      <c r="G32" s="107">
        <f>Wijkscore!$AU8</f>
        <v>0</v>
      </c>
    </row>
    <row r="34" spans="2:7" x14ac:dyDescent="0.25">
      <c r="B34" s="105" t="s">
        <v>184</v>
      </c>
      <c r="C34" s="106"/>
      <c r="D34" s="104">
        <f>AVERAGE(D13:D32)</f>
        <v>12.082107236648715</v>
      </c>
      <c r="E34" s="104">
        <f>AVERAGE(E13:E32)</f>
        <v>24.759584651922047</v>
      </c>
      <c r="F34" s="104">
        <f>AVERAGE(F13:F32)</f>
        <v>48.365581453927128</v>
      </c>
      <c r="G34" s="104">
        <f>AVERAGE(G13:G32)</f>
        <v>1.2094674052971275</v>
      </c>
    </row>
  </sheetData>
  <autoFilter ref="A12:G12" xr:uid="{02441324-A4E4-46FA-86CA-F94DD69232E2}">
    <sortState ref="A13:G32">
      <sortCondition ref="C12"/>
    </sortState>
  </autoFilter>
  <pageMargins left="0.7" right="0.7" top="0.75" bottom="0.75" header="0.3" footer="0.3"/>
  <pageSetup paperSize="9" orientation="portrait" horizontalDpi="30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zoomScale="85" zoomScaleNormal="85" workbookViewId="0">
      <selection activeCell="B3" sqref="B3:B60"/>
    </sheetView>
  </sheetViews>
  <sheetFormatPr defaultRowHeight="13.2" x14ac:dyDescent="0.25"/>
  <cols>
    <col min="1" max="1" width="13.44140625" bestFit="1" customWidth="1"/>
    <col min="2" max="2" width="32.88671875" bestFit="1" customWidth="1"/>
    <col min="3" max="3" width="11.6640625" bestFit="1" customWidth="1"/>
    <col min="4" max="4" width="17.88671875" bestFit="1" customWidth="1"/>
    <col min="5" max="5" width="17.88671875" customWidth="1"/>
    <col min="6" max="7" width="20.109375" bestFit="1" customWidth="1"/>
    <col min="8" max="8" width="15" bestFit="1" customWidth="1"/>
    <col min="9" max="9" width="15" style="39" customWidth="1"/>
    <col min="10" max="10" width="18" bestFit="1" customWidth="1"/>
    <col min="11" max="11" width="15" bestFit="1" customWidth="1"/>
    <col min="12" max="12" width="20" bestFit="1" customWidth="1"/>
    <col min="13" max="13" width="20" customWidth="1"/>
    <col min="14" max="14" width="21.88671875" bestFit="1" customWidth="1"/>
    <col min="15" max="15" width="21.88671875" customWidth="1"/>
    <col min="16" max="16" width="11.6640625" bestFit="1" customWidth="1"/>
    <col min="17" max="17" width="11.6640625" customWidth="1"/>
    <col min="18" max="18" width="16.5546875" bestFit="1" customWidth="1"/>
    <col min="19" max="20" width="16.5546875" customWidth="1"/>
    <col min="21" max="21" width="19.6640625" customWidth="1"/>
    <col min="22" max="22" width="14.109375" customWidth="1"/>
    <col min="23" max="23" width="20.44140625" bestFit="1" customWidth="1"/>
    <col min="24" max="24" width="11.33203125" bestFit="1" customWidth="1"/>
    <col min="25" max="25" width="13.88671875" bestFit="1" customWidth="1"/>
  </cols>
  <sheetData>
    <row r="1" spans="1:25" x14ac:dyDescent="0.25">
      <c r="A1" s="4"/>
      <c r="B1" s="4"/>
      <c r="C1" s="115" t="s">
        <v>104</v>
      </c>
      <c r="D1" s="115"/>
      <c r="E1" s="22"/>
      <c r="F1" s="58" t="s">
        <v>105</v>
      </c>
      <c r="G1" s="21"/>
      <c r="H1" s="5" t="s">
        <v>106</v>
      </c>
      <c r="I1" s="44"/>
      <c r="J1" s="128" t="s">
        <v>108</v>
      </c>
      <c r="K1" s="128"/>
      <c r="L1" s="128"/>
      <c r="M1" s="23"/>
      <c r="N1" s="22" t="s">
        <v>109</v>
      </c>
      <c r="O1" s="22"/>
      <c r="P1" s="116" t="s">
        <v>110</v>
      </c>
      <c r="Q1" s="116"/>
      <c r="R1" s="116"/>
      <c r="S1" s="85"/>
      <c r="T1" s="21"/>
      <c r="V1" s="1" t="s">
        <v>107</v>
      </c>
      <c r="W1" s="1" t="s">
        <v>111</v>
      </c>
      <c r="X1" s="1" t="s">
        <v>112</v>
      </c>
      <c r="Y1" s="1" t="s">
        <v>113</v>
      </c>
    </row>
    <row r="2" spans="1:25" s="51" customFormat="1" ht="38.25" customHeight="1" x14ac:dyDescent="0.25">
      <c r="A2" s="47" t="s">
        <v>1</v>
      </c>
      <c r="B2" s="47" t="s">
        <v>0</v>
      </c>
      <c r="C2" s="48" t="s">
        <v>55</v>
      </c>
      <c r="D2" s="48" t="s">
        <v>140</v>
      </c>
      <c r="E2" s="48" t="s">
        <v>135</v>
      </c>
      <c r="F2" s="49" t="s">
        <v>140</v>
      </c>
      <c r="G2" s="49" t="s">
        <v>124</v>
      </c>
      <c r="H2" s="45" t="s">
        <v>56</v>
      </c>
      <c r="I2" s="45" t="s">
        <v>125</v>
      </c>
      <c r="J2" s="50" t="s">
        <v>57</v>
      </c>
      <c r="K2" s="50" t="s">
        <v>56</v>
      </c>
      <c r="L2" s="50" t="s">
        <v>58</v>
      </c>
      <c r="M2" s="50" t="s">
        <v>127</v>
      </c>
      <c r="N2" s="48" t="s">
        <v>59</v>
      </c>
      <c r="O2" s="48" t="s">
        <v>128</v>
      </c>
      <c r="P2" s="49" t="s">
        <v>103</v>
      </c>
      <c r="Q2" s="86" t="s">
        <v>103</v>
      </c>
      <c r="R2" s="49" t="s">
        <v>60</v>
      </c>
      <c r="S2" s="86" t="s">
        <v>60</v>
      </c>
      <c r="T2" s="49" t="s">
        <v>136</v>
      </c>
      <c r="V2" s="131" t="s">
        <v>114</v>
      </c>
      <c r="W2" s="131"/>
      <c r="X2" s="131"/>
      <c r="Y2" s="131"/>
    </row>
    <row r="3" spans="1:25" x14ac:dyDescent="0.25">
      <c r="A3" s="4" t="s">
        <v>9</v>
      </c>
      <c r="B3" s="4" t="s">
        <v>12</v>
      </c>
      <c r="C3" s="54">
        <f>Hitte!C3</f>
        <v>0.38361505543743402</v>
      </c>
      <c r="D3" s="57">
        <f>(Hitte!E3/43)*100</f>
        <v>0</v>
      </c>
      <c r="E3" s="57">
        <f t="shared" ref="E3:E34" si="0">SUM(C3:D3)/2</f>
        <v>0.19180752771871701</v>
      </c>
      <c r="F3" s="35">
        <f>(Hitte!G3/43)*100</f>
        <v>0</v>
      </c>
      <c r="G3" s="35">
        <f t="shared" ref="G3:G34" si="1">F3</f>
        <v>0</v>
      </c>
      <c r="H3" s="53" t="s">
        <v>121</v>
      </c>
      <c r="I3" s="46" t="s">
        <v>121</v>
      </c>
      <c r="J3" s="20">
        <v>100</v>
      </c>
      <c r="K3" s="52" t="s">
        <v>121</v>
      </c>
      <c r="L3" s="20">
        <v>100</v>
      </c>
      <c r="M3" s="20">
        <f t="shared" ref="M3:M34" si="2">(J3+L3)/2</f>
        <v>100</v>
      </c>
      <c r="N3" s="13">
        <v>0</v>
      </c>
      <c r="O3" s="13">
        <f t="shared" ref="O3:O34" si="3">N3</f>
        <v>0</v>
      </c>
      <c r="P3" s="35">
        <f>Hitte!M3</f>
        <v>18.008711254922702</v>
      </c>
      <c r="Q3" s="76">
        <f t="shared" ref="Q3:Q34" si="4">(P3/43.9999999878659)*100</f>
        <v>40.928889227020576</v>
      </c>
      <c r="R3" s="43">
        <f>Hitte!N3</f>
        <v>0.59055322408676103</v>
      </c>
      <c r="S3" s="77">
        <f t="shared" ref="S3:S34" si="5">(R3/0.770017802715302)*100</f>
        <v>76.693450723386164</v>
      </c>
      <c r="T3" s="35">
        <f t="shared" ref="T3:T34" si="6">SUM(Q3+S3)/2</f>
        <v>58.81116997520337</v>
      </c>
    </row>
    <row r="4" spans="1:25" x14ac:dyDescent="0.25">
      <c r="A4" s="4" t="s">
        <v>3</v>
      </c>
      <c r="B4" s="4" t="s">
        <v>2</v>
      </c>
      <c r="C4" s="54">
        <f>Hitte!C4</f>
        <v>1.4692346168896999</v>
      </c>
      <c r="D4" s="57">
        <f>(Hitte!E4/43)*100</f>
        <v>4.6511627906976747</v>
      </c>
      <c r="E4" s="57">
        <f t="shared" si="0"/>
        <v>3.0601987037936871</v>
      </c>
      <c r="F4" s="35">
        <f>(Hitte!G4/43)*100</f>
        <v>4.6511627906976747</v>
      </c>
      <c r="G4" s="35">
        <f t="shared" si="1"/>
        <v>4.6511627906976747</v>
      </c>
      <c r="H4" s="53" t="s">
        <v>121</v>
      </c>
      <c r="I4" s="46" t="s">
        <v>121</v>
      </c>
      <c r="J4" s="20">
        <v>100</v>
      </c>
      <c r="K4" s="52" t="s">
        <v>121</v>
      </c>
      <c r="L4" s="20">
        <v>0</v>
      </c>
      <c r="M4" s="20">
        <f t="shared" si="2"/>
        <v>50</v>
      </c>
      <c r="N4" s="13">
        <v>0</v>
      </c>
      <c r="O4" s="13">
        <f t="shared" si="3"/>
        <v>0</v>
      </c>
      <c r="P4" s="35">
        <f>Hitte!M4</f>
        <v>15.823490694370101</v>
      </c>
      <c r="Q4" s="76">
        <f t="shared" si="4"/>
        <v>35.962478860758686</v>
      </c>
      <c r="R4" s="43">
        <f>Hitte!N4</f>
        <v>0.59235745668411299</v>
      </c>
      <c r="S4" s="77">
        <f t="shared" si="5"/>
        <v>76.927761227765373</v>
      </c>
      <c r="T4" s="35">
        <f t="shared" si="6"/>
        <v>56.445120044262026</v>
      </c>
    </row>
    <row r="5" spans="1:25" x14ac:dyDescent="0.25">
      <c r="A5" s="4" t="s">
        <v>32</v>
      </c>
      <c r="B5" s="4" t="s">
        <v>34</v>
      </c>
      <c r="C5" s="54">
        <f>Hitte!C5</f>
        <v>64.610014153531594</v>
      </c>
      <c r="D5" s="57">
        <f>(Hitte!E5/43)*100</f>
        <v>6.9767441860465116</v>
      </c>
      <c r="E5" s="57">
        <f t="shared" si="0"/>
        <v>35.793379169789056</v>
      </c>
      <c r="F5" s="35">
        <f>(Hitte!G5/43)*100</f>
        <v>6.9767441860465116</v>
      </c>
      <c r="G5" s="35">
        <f t="shared" si="1"/>
        <v>6.9767441860465116</v>
      </c>
      <c r="H5" s="53" t="s">
        <v>121</v>
      </c>
      <c r="I5" s="46" t="s">
        <v>121</v>
      </c>
      <c r="J5" s="20">
        <v>100</v>
      </c>
      <c r="K5" s="52" t="s">
        <v>121</v>
      </c>
      <c r="L5" s="20">
        <v>100</v>
      </c>
      <c r="M5" s="20">
        <f t="shared" si="2"/>
        <v>100</v>
      </c>
      <c r="N5" s="13">
        <v>0</v>
      </c>
      <c r="O5" s="13">
        <f t="shared" si="3"/>
        <v>0</v>
      </c>
      <c r="P5" s="35">
        <f>Hitte!M5</f>
        <v>19.934265971987099</v>
      </c>
      <c r="Q5" s="76">
        <f t="shared" si="4"/>
        <v>45.305149948828344</v>
      </c>
      <c r="R5" s="43">
        <f>Hitte!N5</f>
        <v>0.65507709980010997</v>
      </c>
      <c r="S5" s="77">
        <f t="shared" si="5"/>
        <v>85.07298110382925</v>
      </c>
      <c r="T5" s="35">
        <f t="shared" si="6"/>
        <v>65.18906552632879</v>
      </c>
    </row>
    <row r="6" spans="1:25" x14ac:dyDescent="0.25">
      <c r="A6" s="4" t="s">
        <v>6</v>
      </c>
      <c r="B6" s="4" t="s">
        <v>6</v>
      </c>
      <c r="C6" s="54">
        <f>Hitte!C6</f>
        <v>1.48572223282073</v>
      </c>
      <c r="D6" s="57">
        <f>(Hitte!E6/43)*100</f>
        <v>18.604651162790699</v>
      </c>
      <c r="E6" s="57">
        <f t="shared" si="0"/>
        <v>10.045186697805715</v>
      </c>
      <c r="F6" s="35">
        <f>(Hitte!G6/43)*100</f>
        <v>18.604651162790699</v>
      </c>
      <c r="G6" s="35">
        <f t="shared" si="1"/>
        <v>18.604651162790699</v>
      </c>
      <c r="H6" s="53" t="s">
        <v>121</v>
      </c>
      <c r="I6" s="46" t="s">
        <v>121</v>
      </c>
      <c r="J6" s="20">
        <v>50</v>
      </c>
      <c r="K6" s="52" t="s">
        <v>121</v>
      </c>
      <c r="L6" s="20">
        <v>100</v>
      </c>
      <c r="M6" s="20">
        <f t="shared" si="2"/>
        <v>75</v>
      </c>
      <c r="N6" s="13">
        <v>0</v>
      </c>
      <c r="O6" s="13">
        <f t="shared" si="3"/>
        <v>0</v>
      </c>
      <c r="P6" s="35">
        <f>Hitte!M6</f>
        <v>27.701362719648198</v>
      </c>
      <c r="Q6" s="76">
        <f t="shared" si="4"/>
        <v>62.957642562017149</v>
      </c>
      <c r="R6" s="43">
        <f>Hitte!N6</f>
        <v>0.62224853038787797</v>
      </c>
      <c r="S6" s="77">
        <f t="shared" si="5"/>
        <v>80.809629101256178</v>
      </c>
      <c r="T6" s="35">
        <f t="shared" si="6"/>
        <v>71.883635831636667</v>
      </c>
    </row>
    <row r="7" spans="1:25" x14ac:dyDescent="0.25">
      <c r="A7" s="4" t="s">
        <v>32</v>
      </c>
      <c r="B7" s="4" t="s">
        <v>40</v>
      </c>
      <c r="C7" s="54">
        <f>Hitte!C7</f>
        <v>57.255856161411899</v>
      </c>
      <c r="D7" s="57">
        <f>(Hitte!E7/43)*100</f>
        <v>18.604651162790699</v>
      </c>
      <c r="E7" s="57">
        <f t="shared" si="0"/>
        <v>37.9302536621013</v>
      </c>
      <c r="F7" s="35">
        <f>(Hitte!G7/43)*100</f>
        <v>18.604651162790699</v>
      </c>
      <c r="G7" s="35">
        <f t="shared" si="1"/>
        <v>18.604651162790699</v>
      </c>
      <c r="H7" s="53" t="s">
        <v>121</v>
      </c>
      <c r="I7" s="46" t="s">
        <v>121</v>
      </c>
      <c r="J7" s="20">
        <v>100</v>
      </c>
      <c r="K7" s="52" t="s">
        <v>121</v>
      </c>
      <c r="L7" s="20">
        <v>100</v>
      </c>
      <c r="M7" s="20">
        <f t="shared" si="2"/>
        <v>100</v>
      </c>
      <c r="N7" s="13">
        <v>0</v>
      </c>
      <c r="O7" s="13">
        <f t="shared" si="3"/>
        <v>0</v>
      </c>
      <c r="P7" s="35">
        <f>Hitte!M7</f>
        <v>30.146812613503901</v>
      </c>
      <c r="Q7" s="76">
        <f t="shared" si="4"/>
        <v>68.515483231403735</v>
      </c>
      <c r="R7" s="43">
        <f>Hitte!N7</f>
        <v>0.65388089418411299</v>
      </c>
      <c r="S7" s="77">
        <f t="shared" si="5"/>
        <v>84.917633316832791</v>
      </c>
      <c r="T7" s="35">
        <f t="shared" si="6"/>
        <v>76.716558274118256</v>
      </c>
    </row>
    <row r="8" spans="1:25" x14ac:dyDescent="0.25">
      <c r="A8" s="4" t="s">
        <v>15</v>
      </c>
      <c r="B8" s="4" t="s">
        <v>18</v>
      </c>
      <c r="C8" s="54">
        <f>Hitte!C8</f>
        <v>8.6867284192749104</v>
      </c>
      <c r="D8" s="57">
        <f>(Hitte!E8/43)*100</f>
        <v>4.6511627906976747</v>
      </c>
      <c r="E8" s="57">
        <f t="shared" si="0"/>
        <v>6.668945604986293</v>
      </c>
      <c r="F8" s="35">
        <f>(Hitte!G8/43)*100</f>
        <v>4.6511627906976747</v>
      </c>
      <c r="G8" s="35">
        <f t="shared" si="1"/>
        <v>4.6511627906976747</v>
      </c>
      <c r="H8" s="53" t="s">
        <v>121</v>
      </c>
      <c r="I8" s="46" t="s">
        <v>121</v>
      </c>
      <c r="J8" s="20">
        <v>50</v>
      </c>
      <c r="K8" s="52" t="s">
        <v>121</v>
      </c>
      <c r="L8" s="20">
        <v>100</v>
      </c>
      <c r="M8" s="20">
        <f t="shared" si="2"/>
        <v>75</v>
      </c>
      <c r="N8" s="13">
        <v>0</v>
      </c>
      <c r="O8" s="13">
        <f t="shared" si="3"/>
        <v>0</v>
      </c>
      <c r="P8" s="35">
        <f>Hitte!M8</f>
        <v>16.527055006523401</v>
      </c>
      <c r="Q8" s="76">
        <f t="shared" si="4"/>
        <v>37.561488661548069</v>
      </c>
      <c r="R8" s="43">
        <f>Hitte!N8</f>
        <v>0.62079375982284501</v>
      </c>
      <c r="S8" s="77">
        <f t="shared" si="5"/>
        <v>80.620702227110783</v>
      </c>
      <c r="T8" s="35">
        <f t="shared" si="6"/>
        <v>59.091095444329426</v>
      </c>
    </row>
    <row r="9" spans="1:25" x14ac:dyDescent="0.25">
      <c r="A9" s="4" t="s">
        <v>147</v>
      </c>
      <c r="B9" s="4" t="s">
        <v>150</v>
      </c>
      <c r="C9" s="54">
        <f>Hitte!C9</f>
        <v>63.330998155341597</v>
      </c>
      <c r="D9" s="57">
        <f>(Hitte!E9/43)*100</f>
        <v>2.3255813953488373</v>
      </c>
      <c r="E9" s="57">
        <f t="shared" si="0"/>
        <v>32.828289775345219</v>
      </c>
      <c r="F9" s="35">
        <f>(Hitte!G9/43)*100</f>
        <v>2.3255813953488373</v>
      </c>
      <c r="G9" s="35">
        <f t="shared" si="1"/>
        <v>2.3255813953488373</v>
      </c>
      <c r="H9" s="53" t="s">
        <v>121</v>
      </c>
      <c r="I9" s="46" t="s">
        <v>121</v>
      </c>
      <c r="J9" s="20">
        <v>100</v>
      </c>
      <c r="K9" s="52" t="s">
        <v>121</v>
      </c>
      <c r="L9" s="20">
        <v>100</v>
      </c>
      <c r="M9" s="20">
        <f t="shared" si="2"/>
        <v>100</v>
      </c>
      <c r="N9" s="13">
        <v>0</v>
      </c>
      <c r="O9" s="13">
        <f t="shared" si="3"/>
        <v>0</v>
      </c>
      <c r="P9" s="35">
        <f>Hitte!M9</f>
        <v>18.014224090496398</v>
      </c>
      <c r="Q9" s="76">
        <f t="shared" si="4"/>
        <v>40.941418398782439</v>
      </c>
      <c r="R9" s="43">
        <f>Hitte!N9</f>
        <v>0.65412032604217496</v>
      </c>
      <c r="S9" s="77">
        <f t="shared" si="5"/>
        <v>84.948727644420757</v>
      </c>
      <c r="T9" s="35">
        <f t="shared" si="6"/>
        <v>62.945073021601601</v>
      </c>
    </row>
    <row r="10" spans="1:25" x14ac:dyDescent="0.25">
      <c r="A10" s="4" t="s">
        <v>147</v>
      </c>
      <c r="B10" s="4" t="s">
        <v>157</v>
      </c>
      <c r="C10" s="54">
        <f>Hitte!C10</f>
        <v>70.767988938647903</v>
      </c>
      <c r="D10" s="57">
        <f>(Hitte!E10/43)*100</f>
        <v>2.3255813953488373</v>
      </c>
      <c r="E10" s="57">
        <f t="shared" si="0"/>
        <v>36.546785166998369</v>
      </c>
      <c r="F10" s="35">
        <f>(Hitte!G10/43)*100</f>
        <v>2.3255813953488373</v>
      </c>
      <c r="G10" s="35">
        <f t="shared" si="1"/>
        <v>2.3255813953488373</v>
      </c>
      <c r="H10" s="53" t="s">
        <v>121</v>
      </c>
      <c r="I10" s="46" t="s">
        <v>121</v>
      </c>
      <c r="J10" s="20">
        <v>0</v>
      </c>
      <c r="K10" s="52" t="s">
        <v>121</v>
      </c>
      <c r="L10" s="20">
        <v>100</v>
      </c>
      <c r="M10" s="20">
        <f t="shared" si="2"/>
        <v>50</v>
      </c>
      <c r="N10" s="13">
        <v>0</v>
      </c>
      <c r="O10" s="13">
        <f t="shared" si="3"/>
        <v>0</v>
      </c>
      <c r="P10" s="35">
        <f>Hitte!M10</f>
        <v>15.6396805263345</v>
      </c>
      <c r="Q10" s="76">
        <f t="shared" si="4"/>
        <v>35.544728478744389</v>
      </c>
      <c r="R10" s="43">
        <f>Hitte!N10</f>
        <v>0.65669208765029896</v>
      </c>
      <c r="S10" s="77">
        <f t="shared" si="5"/>
        <v>85.282714936539875</v>
      </c>
      <c r="T10" s="35">
        <f t="shared" si="6"/>
        <v>60.413721707642132</v>
      </c>
    </row>
    <row r="11" spans="1:25" x14ac:dyDescent="0.25">
      <c r="A11" s="4" t="s">
        <v>147</v>
      </c>
      <c r="B11" s="4" t="s">
        <v>151</v>
      </c>
      <c r="C11" s="54">
        <f>Hitte!C11</f>
        <v>0</v>
      </c>
      <c r="D11" s="57">
        <f>(Hitte!E11/43)*100</f>
        <v>0</v>
      </c>
      <c r="E11" s="57">
        <f t="shared" si="0"/>
        <v>0</v>
      </c>
      <c r="F11" s="35">
        <f>(Hitte!G11/43)*100</f>
        <v>0</v>
      </c>
      <c r="G11" s="35">
        <f t="shared" si="1"/>
        <v>0</v>
      </c>
      <c r="H11" s="53" t="s">
        <v>121</v>
      </c>
      <c r="I11" s="46" t="s">
        <v>121</v>
      </c>
      <c r="J11" s="20">
        <v>0</v>
      </c>
      <c r="K11" s="52" t="s">
        <v>121</v>
      </c>
      <c r="L11" s="20">
        <v>100</v>
      </c>
      <c r="M11" s="20">
        <f t="shared" si="2"/>
        <v>50</v>
      </c>
      <c r="N11" s="13">
        <v>0</v>
      </c>
      <c r="O11" s="13">
        <f t="shared" si="3"/>
        <v>0</v>
      </c>
      <c r="P11" s="35">
        <f>Hitte!M11</f>
        <v>10.999999973256401</v>
      </c>
      <c r="Q11" s="76">
        <f t="shared" si="4"/>
        <v>24.999999946113469</v>
      </c>
      <c r="R11" s="43">
        <v>0</v>
      </c>
      <c r="S11" s="77">
        <f t="shared" si="5"/>
        <v>0</v>
      </c>
      <c r="T11" s="35">
        <f t="shared" si="6"/>
        <v>12.499999973056735</v>
      </c>
    </row>
    <row r="12" spans="1:25" x14ac:dyDescent="0.25">
      <c r="A12" s="4" t="s">
        <v>32</v>
      </c>
      <c r="B12" s="4" t="s">
        <v>43</v>
      </c>
      <c r="C12" s="54">
        <f>Hitte!C12</f>
        <v>51.424151273548603</v>
      </c>
      <c r="D12" s="57">
        <f>(Hitte!E12/43)*100</f>
        <v>4.6511627906976747</v>
      </c>
      <c r="E12" s="57">
        <f t="shared" si="0"/>
        <v>28.037657032123139</v>
      </c>
      <c r="F12" s="35">
        <f>(Hitte!G12/43)*100</f>
        <v>4.6511627906976747</v>
      </c>
      <c r="G12" s="35">
        <f t="shared" si="1"/>
        <v>4.6511627906976747</v>
      </c>
      <c r="H12" s="53" t="s">
        <v>121</v>
      </c>
      <c r="I12" s="46" t="s">
        <v>121</v>
      </c>
      <c r="J12" s="20">
        <v>100</v>
      </c>
      <c r="K12" s="52" t="s">
        <v>121</v>
      </c>
      <c r="L12" s="20">
        <v>100</v>
      </c>
      <c r="M12" s="20">
        <f t="shared" si="2"/>
        <v>100</v>
      </c>
      <c r="N12" s="13">
        <v>0</v>
      </c>
      <c r="O12" s="13">
        <f t="shared" si="3"/>
        <v>0</v>
      </c>
      <c r="P12" s="35">
        <f>Hitte!M12</f>
        <v>5.92255902420938E-6</v>
      </c>
      <c r="Q12" s="76">
        <f t="shared" si="4"/>
        <v>1.3460361422369715E-5</v>
      </c>
      <c r="R12" s="43">
        <f>Hitte!N12</f>
        <v>0.66188567876815796</v>
      </c>
      <c r="S12" s="77">
        <f t="shared" si="5"/>
        <v>85.957191695329726</v>
      </c>
      <c r="T12" s="35">
        <f t="shared" si="6"/>
        <v>42.978602577845571</v>
      </c>
    </row>
    <row r="13" spans="1:25" x14ac:dyDescent="0.25">
      <c r="A13" s="4" t="s">
        <v>15</v>
      </c>
      <c r="B13" s="4" t="s">
        <v>21</v>
      </c>
      <c r="C13" s="54">
        <f>Hitte!C13</f>
        <v>63.143326020544102</v>
      </c>
      <c r="D13" s="57">
        <f>(Hitte!E13/43)*100</f>
        <v>100</v>
      </c>
      <c r="E13" s="57">
        <f t="shared" si="0"/>
        <v>81.571663010272047</v>
      </c>
      <c r="F13" s="35">
        <f>(Hitte!G13/43)*100</f>
        <v>100</v>
      </c>
      <c r="G13" s="35">
        <f t="shared" si="1"/>
        <v>100</v>
      </c>
      <c r="H13" s="53" t="s">
        <v>121</v>
      </c>
      <c r="I13" s="46" t="s">
        <v>121</v>
      </c>
      <c r="J13" s="20">
        <v>50</v>
      </c>
      <c r="K13" s="52" t="s">
        <v>121</v>
      </c>
      <c r="L13" s="20">
        <v>100</v>
      </c>
      <c r="M13" s="20">
        <f t="shared" si="2"/>
        <v>75</v>
      </c>
      <c r="N13" s="13">
        <v>0</v>
      </c>
      <c r="O13" s="13">
        <f t="shared" si="3"/>
        <v>0</v>
      </c>
      <c r="P13" s="35">
        <f>Hitte!M13</f>
        <v>12.5488768589417</v>
      </c>
      <c r="Q13" s="76">
        <f t="shared" si="4"/>
        <v>28.520174687278104</v>
      </c>
      <c r="R13" s="43">
        <f>Hitte!N13</f>
        <v>0.77001780271530196</v>
      </c>
      <c r="S13" s="77">
        <f t="shared" si="5"/>
        <v>100</v>
      </c>
      <c r="T13" s="35">
        <f t="shared" si="6"/>
        <v>64.260087343639057</v>
      </c>
    </row>
    <row r="14" spans="1:25" x14ac:dyDescent="0.25">
      <c r="A14" s="4" t="s">
        <v>15</v>
      </c>
      <c r="B14" s="4" t="s">
        <v>24</v>
      </c>
      <c r="C14" s="54">
        <f>Hitte!C14</f>
        <v>50.141974577408099</v>
      </c>
      <c r="D14" s="57">
        <f>(Hitte!E14/43)*100</f>
        <v>30.232558139534881</v>
      </c>
      <c r="E14" s="57">
        <f t="shared" si="0"/>
        <v>40.18726635847149</v>
      </c>
      <c r="F14" s="35">
        <f>(Hitte!G14/43)*100</f>
        <v>30.232558139534881</v>
      </c>
      <c r="G14" s="35">
        <f t="shared" si="1"/>
        <v>30.232558139534881</v>
      </c>
      <c r="H14" s="53" t="s">
        <v>121</v>
      </c>
      <c r="I14" s="46" t="s">
        <v>121</v>
      </c>
      <c r="J14" s="20">
        <v>50</v>
      </c>
      <c r="K14" s="52" t="s">
        <v>121</v>
      </c>
      <c r="L14" s="20">
        <v>100</v>
      </c>
      <c r="M14" s="20">
        <f t="shared" si="2"/>
        <v>75</v>
      </c>
      <c r="N14" s="13">
        <v>0</v>
      </c>
      <c r="O14" s="13">
        <f t="shared" si="3"/>
        <v>0</v>
      </c>
      <c r="P14" s="35">
        <f>Hitte!M14</f>
        <v>14.422610632253599</v>
      </c>
      <c r="Q14" s="76">
        <f t="shared" si="4"/>
        <v>32.778660536888623</v>
      </c>
      <c r="R14" s="43">
        <f>Hitte!N14</f>
        <v>0.67354625463485696</v>
      </c>
      <c r="S14" s="77">
        <f t="shared" si="5"/>
        <v>87.471517185672994</v>
      </c>
      <c r="T14" s="35">
        <f t="shared" si="6"/>
        <v>60.125088861280808</v>
      </c>
    </row>
    <row r="15" spans="1:25" x14ac:dyDescent="0.25">
      <c r="A15" s="4" t="s">
        <v>15</v>
      </c>
      <c r="B15" s="4" t="s">
        <v>23</v>
      </c>
      <c r="C15" s="54">
        <f>Hitte!C15</f>
        <v>22.9062419672963</v>
      </c>
      <c r="D15" s="57">
        <f>(Hitte!E15/43)*100</f>
        <v>32.558139534883722</v>
      </c>
      <c r="E15" s="57">
        <f t="shared" si="0"/>
        <v>27.732190751090009</v>
      </c>
      <c r="F15" s="35">
        <f>(Hitte!G15/43)*100</f>
        <v>32.558139534883722</v>
      </c>
      <c r="G15" s="35">
        <f t="shared" si="1"/>
        <v>32.558139534883722</v>
      </c>
      <c r="H15" s="53" t="s">
        <v>121</v>
      </c>
      <c r="I15" s="46" t="s">
        <v>121</v>
      </c>
      <c r="J15" s="20">
        <v>50</v>
      </c>
      <c r="K15" s="52" t="s">
        <v>121</v>
      </c>
      <c r="L15" s="20">
        <v>0</v>
      </c>
      <c r="M15" s="20">
        <f t="shared" si="2"/>
        <v>25</v>
      </c>
      <c r="N15" s="13">
        <v>0</v>
      </c>
      <c r="O15" s="13">
        <f t="shared" si="3"/>
        <v>0</v>
      </c>
      <c r="P15" s="35">
        <f>Hitte!M15</f>
        <v>15.4578194327178</v>
      </c>
      <c r="Q15" s="76">
        <f t="shared" si="4"/>
        <v>35.131407811319733</v>
      </c>
      <c r="R15" s="43">
        <f>Hitte!N15</f>
        <v>0.64551752805709794</v>
      </c>
      <c r="S15" s="77">
        <f t="shared" si="5"/>
        <v>83.831506983451476</v>
      </c>
      <c r="T15" s="35">
        <f t="shared" si="6"/>
        <v>59.481457397385604</v>
      </c>
    </row>
    <row r="16" spans="1:25" x14ac:dyDescent="0.25">
      <c r="A16" s="4" t="s">
        <v>15</v>
      </c>
      <c r="B16" s="4" t="s">
        <v>20</v>
      </c>
      <c r="C16" s="54">
        <f>Hitte!C16</f>
        <v>51.547758267884497</v>
      </c>
      <c r="D16" s="57">
        <f>(Hitte!E16/43)*100</f>
        <v>55.813953488372093</v>
      </c>
      <c r="E16" s="57">
        <f t="shared" si="0"/>
        <v>53.680855878128298</v>
      </c>
      <c r="F16" s="35">
        <f>(Hitte!G16/43)*100</f>
        <v>55.813953488372093</v>
      </c>
      <c r="G16" s="35">
        <f t="shared" si="1"/>
        <v>55.813953488372093</v>
      </c>
      <c r="H16" s="53" t="s">
        <v>121</v>
      </c>
      <c r="I16" s="46" t="s">
        <v>121</v>
      </c>
      <c r="J16" s="20">
        <v>50</v>
      </c>
      <c r="K16" s="52" t="s">
        <v>121</v>
      </c>
      <c r="L16" s="20">
        <v>100</v>
      </c>
      <c r="M16" s="20">
        <f t="shared" si="2"/>
        <v>75</v>
      </c>
      <c r="N16" s="13">
        <v>0</v>
      </c>
      <c r="O16" s="13">
        <f t="shared" si="3"/>
        <v>0</v>
      </c>
      <c r="P16" s="35">
        <f>Hitte!M16</f>
        <v>21.371323634655401</v>
      </c>
      <c r="Q16" s="76">
        <f t="shared" si="4"/>
        <v>48.571190092156996</v>
      </c>
      <c r="R16" s="43">
        <f>Hitte!N16</f>
        <v>0.665127813816071</v>
      </c>
      <c r="S16" s="77">
        <f t="shared" si="5"/>
        <v>86.378238460285075</v>
      </c>
      <c r="T16" s="35">
        <f t="shared" si="6"/>
        <v>67.474714276221036</v>
      </c>
    </row>
    <row r="17" spans="1:20" x14ac:dyDescent="0.25">
      <c r="A17" s="4" t="s">
        <v>15</v>
      </c>
      <c r="B17" s="4" t="s">
        <v>14</v>
      </c>
      <c r="C17" s="54">
        <f>Hitte!C17</f>
        <v>16.7009776296835</v>
      </c>
      <c r="D17" s="57">
        <f>(Hitte!E17/43)*100</f>
        <v>39.534883720930232</v>
      </c>
      <c r="E17" s="57">
        <f t="shared" si="0"/>
        <v>28.117930675306866</v>
      </c>
      <c r="F17" s="35">
        <f>(Hitte!G17/43)*100</f>
        <v>39.534883720930232</v>
      </c>
      <c r="G17" s="35">
        <f t="shared" si="1"/>
        <v>39.534883720930232</v>
      </c>
      <c r="H17" s="53" t="s">
        <v>121</v>
      </c>
      <c r="I17" s="46" t="s">
        <v>121</v>
      </c>
      <c r="J17" s="20">
        <v>100</v>
      </c>
      <c r="K17" s="52" t="s">
        <v>121</v>
      </c>
      <c r="L17" s="20">
        <v>100</v>
      </c>
      <c r="M17" s="20">
        <f t="shared" si="2"/>
        <v>100</v>
      </c>
      <c r="N17" s="13">
        <v>0</v>
      </c>
      <c r="O17" s="13">
        <f t="shared" si="3"/>
        <v>0</v>
      </c>
      <c r="P17" s="35">
        <f>Hitte!M17</f>
        <v>19.083091598524302</v>
      </c>
      <c r="Q17" s="76">
        <f t="shared" si="4"/>
        <v>43.370662735879414</v>
      </c>
      <c r="R17" s="43">
        <f>Hitte!N17</f>
        <v>0.67812705039978005</v>
      </c>
      <c r="S17" s="77">
        <f t="shared" si="5"/>
        <v>88.066411972361038</v>
      </c>
      <c r="T17" s="35">
        <f t="shared" si="6"/>
        <v>65.71853735412023</v>
      </c>
    </row>
    <row r="18" spans="1:20" x14ac:dyDescent="0.25">
      <c r="A18" s="4" t="s">
        <v>15</v>
      </c>
      <c r="B18" s="4" t="s">
        <v>19</v>
      </c>
      <c r="C18" s="54">
        <f>Hitte!C18</f>
        <v>31.198617129146001</v>
      </c>
      <c r="D18" s="57">
        <f>(Hitte!E18/43)*100</f>
        <v>25.581395348837212</v>
      </c>
      <c r="E18" s="57">
        <f t="shared" si="0"/>
        <v>28.390006238991607</v>
      </c>
      <c r="F18" s="35">
        <f>(Hitte!G18/43)*100</f>
        <v>25.581395348837212</v>
      </c>
      <c r="G18" s="35">
        <f t="shared" si="1"/>
        <v>25.581395348837212</v>
      </c>
      <c r="H18" s="53" t="s">
        <v>121</v>
      </c>
      <c r="I18" s="46" t="s">
        <v>121</v>
      </c>
      <c r="J18" s="20">
        <v>100</v>
      </c>
      <c r="K18" s="52" t="s">
        <v>121</v>
      </c>
      <c r="L18" s="20">
        <v>100</v>
      </c>
      <c r="M18" s="20">
        <f t="shared" si="2"/>
        <v>100</v>
      </c>
      <c r="N18" s="13">
        <v>0</v>
      </c>
      <c r="O18" s="13">
        <f t="shared" si="3"/>
        <v>0</v>
      </c>
      <c r="P18" s="35">
        <f>Hitte!M18</f>
        <v>30.230987614541299</v>
      </c>
      <c r="Q18" s="76">
        <f t="shared" si="4"/>
        <v>68.706790051996023</v>
      </c>
      <c r="R18" s="43">
        <f>Hitte!N18</f>
        <v>0.66312772035598799</v>
      </c>
      <c r="S18" s="77">
        <f t="shared" si="5"/>
        <v>86.118492068314652</v>
      </c>
      <c r="T18" s="35">
        <f t="shared" si="6"/>
        <v>77.412641060155337</v>
      </c>
    </row>
    <row r="19" spans="1:20" x14ac:dyDescent="0.25">
      <c r="A19" s="4" t="s">
        <v>15</v>
      </c>
      <c r="B19" s="4" t="s">
        <v>16</v>
      </c>
      <c r="C19" s="54">
        <f>Hitte!C19</f>
        <v>10.1062704559656</v>
      </c>
      <c r="D19" s="57">
        <f>(Hitte!E19/43)*100</f>
        <v>18.604651162790699</v>
      </c>
      <c r="E19" s="57">
        <f t="shared" si="0"/>
        <v>14.355460809378149</v>
      </c>
      <c r="F19" s="35">
        <f>(Hitte!G19/43)*100</f>
        <v>18.604651162790699</v>
      </c>
      <c r="G19" s="35">
        <f t="shared" si="1"/>
        <v>18.604651162790699</v>
      </c>
      <c r="H19" s="53" t="s">
        <v>121</v>
      </c>
      <c r="I19" s="46" t="s">
        <v>121</v>
      </c>
      <c r="J19" s="20">
        <v>100</v>
      </c>
      <c r="K19" s="52" t="s">
        <v>121</v>
      </c>
      <c r="L19" s="20">
        <v>0</v>
      </c>
      <c r="M19" s="20">
        <f t="shared" si="2"/>
        <v>50</v>
      </c>
      <c r="N19" s="13">
        <v>0</v>
      </c>
      <c r="O19" s="13">
        <f t="shared" si="3"/>
        <v>0</v>
      </c>
      <c r="P19" s="35">
        <f>Hitte!M19</f>
        <v>21.269790157688899</v>
      </c>
      <c r="Q19" s="76">
        <f t="shared" si="4"/>
        <v>48.340432189896767</v>
      </c>
      <c r="R19" s="43">
        <f>Hitte!N19</f>
        <v>0.66776537895202603</v>
      </c>
      <c r="S19" s="77">
        <f t="shared" si="5"/>
        <v>86.72077146752909</v>
      </c>
      <c r="T19" s="35">
        <f t="shared" si="6"/>
        <v>67.530601828712932</v>
      </c>
    </row>
    <row r="20" spans="1:20" x14ac:dyDescent="0.25">
      <c r="A20" s="4" t="s">
        <v>147</v>
      </c>
      <c r="B20" s="4" t="s">
        <v>148</v>
      </c>
      <c r="C20" s="54">
        <f>Hitte!C20</f>
        <v>9.5499888788561305E-2</v>
      </c>
      <c r="D20" s="57">
        <f>(Hitte!E20/43)*100</f>
        <v>4.6511627906976747</v>
      </c>
      <c r="E20" s="57">
        <f t="shared" si="0"/>
        <v>2.3733313397431179</v>
      </c>
      <c r="F20" s="35">
        <f>(Hitte!G20/43)*100</f>
        <v>4.6511627906976747</v>
      </c>
      <c r="G20" s="35">
        <f t="shared" si="1"/>
        <v>4.6511627906976747</v>
      </c>
      <c r="H20" s="53" t="s">
        <v>121</v>
      </c>
      <c r="I20" s="46" t="s">
        <v>121</v>
      </c>
      <c r="J20" s="20">
        <v>50</v>
      </c>
      <c r="K20" s="52" t="s">
        <v>121</v>
      </c>
      <c r="L20" s="20">
        <v>100</v>
      </c>
      <c r="M20" s="20">
        <f t="shared" si="2"/>
        <v>75</v>
      </c>
      <c r="N20" s="13">
        <v>0</v>
      </c>
      <c r="O20" s="13">
        <f t="shared" si="3"/>
        <v>0</v>
      </c>
      <c r="P20" s="35">
        <f>Hitte!M20</f>
        <v>13.5729678073315</v>
      </c>
      <c r="Q20" s="76">
        <f t="shared" si="4"/>
        <v>30.847654116078605</v>
      </c>
      <c r="R20" s="43">
        <f>Hitte!N20</f>
        <v>0.60445362329482999</v>
      </c>
      <c r="S20" s="77">
        <f t="shared" si="5"/>
        <v>78.498655636707937</v>
      </c>
      <c r="T20" s="35">
        <f t="shared" si="6"/>
        <v>54.673154876393269</v>
      </c>
    </row>
    <row r="21" spans="1:20" x14ac:dyDescent="0.25">
      <c r="A21" s="4" t="s">
        <v>147</v>
      </c>
      <c r="B21" s="4" t="s">
        <v>158</v>
      </c>
      <c r="C21" s="54">
        <f>Hitte!C21</f>
        <v>0.26866259273370502</v>
      </c>
      <c r="D21" s="57">
        <f>(Hitte!E21/43)*100</f>
        <v>0</v>
      </c>
      <c r="E21" s="57">
        <f t="shared" si="0"/>
        <v>0.13433129636685251</v>
      </c>
      <c r="F21" s="35">
        <f>(Hitte!G21/43)*100</f>
        <v>0</v>
      </c>
      <c r="G21" s="35">
        <f t="shared" si="1"/>
        <v>0</v>
      </c>
      <c r="H21" s="53" t="s">
        <v>121</v>
      </c>
      <c r="I21" s="46" t="s">
        <v>121</v>
      </c>
      <c r="J21" s="20">
        <v>0</v>
      </c>
      <c r="K21" s="52" t="s">
        <v>121</v>
      </c>
      <c r="L21" s="20">
        <v>100</v>
      </c>
      <c r="M21" s="20">
        <f t="shared" si="2"/>
        <v>50</v>
      </c>
      <c r="N21" s="13">
        <v>0</v>
      </c>
      <c r="O21" s="13">
        <f t="shared" si="3"/>
        <v>0</v>
      </c>
      <c r="P21" s="35">
        <f>Hitte!M21</f>
        <v>13.403326203039301</v>
      </c>
      <c r="Q21" s="76">
        <f t="shared" si="4"/>
        <v>30.46210501530819</v>
      </c>
      <c r="R21" s="43">
        <f>Hitte!N21</f>
        <v>0.513447105884552</v>
      </c>
      <c r="S21" s="77">
        <f t="shared" si="5"/>
        <v>66.679900656061633</v>
      </c>
      <c r="T21" s="35">
        <f t="shared" si="6"/>
        <v>48.571002835684908</v>
      </c>
    </row>
    <row r="22" spans="1:20" x14ac:dyDescent="0.25">
      <c r="A22" s="4" t="s">
        <v>147</v>
      </c>
      <c r="B22" s="4" t="s">
        <v>152</v>
      </c>
      <c r="C22" s="54">
        <f>Hitte!C22</f>
        <v>1.21494541268746E-2</v>
      </c>
      <c r="D22" s="57">
        <f>(Hitte!E22/43)*100</f>
        <v>0</v>
      </c>
      <c r="E22" s="57">
        <f t="shared" si="0"/>
        <v>6.0747270634372999E-3</v>
      </c>
      <c r="F22" s="35">
        <f>(Hitte!G22/43)*100</f>
        <v>0</v>
      </c>
      <c r="G22" s="35">
        <f t="shared" si="1"/>
        <v>0</v>
      </c>
      <c r="H22" s="53" t="s">
        <v>121</v>
      </c>
      <c r="I22" s="46" t="s">
        <v>121</v>
      </c>
      <c r="J22" s="20">
        <v>50</v>
      </c>
      <c r="K22" s="52" t="s">
        <v>121</v>
      </c>
      <c r="L22" s="20">
        <v>100</v>
      </c>
      <c r="M22" s="20">
        <f t="shared" si="2"/>
        <v>75</v>
      </c>
      <c r="N22" s="13">
        <v>0</v>
      </c>
      <c r="O22" s="13">
        <f t="shared" si="3"/>
        <v>0</v>
      </c>
      <c r="P22" s="35">
        <f>Hitte!M22</f>
        <v>23.4461093467085</v>
      </c>
      <c r="Q22" s="76">
        <f t="shared" si="4"/>
        <v>53.286612166305346</v>
      </c>
      <c r="R22" s="43">
        <v>0</v>
      </c>
      <c r="S22" s="77">
        <f t="shared" si="5"/>
        <v>0</v>
      </c>
      <c r="T22" s="35">
        <f t="shared" si="6"/>
        <v>26.643306083152673</v>
      </c>
    </row>
    <row r="23" spans="1:20" x14ac:dyDescent="0.25">
      <c r="A23" s="4" t="s">
        <v>32</v>
      </c>
      <c r="B23" s="4" t="s">
        <v>48</v>
      </c>
      <c r="C23" s="54">
        <f>Hitte!C23</f>
        <v>0.131343080683161</v>
      </c>
      <c r="D23" s="57">
        <f>(Hitte!E23/43)*100</f>
        <v>0</v>
      </c>
      <c r="E23" s="57">
        <f t="shared" si="0"/>
        <v>6.56715403415805E-2</v>
      </c>
      <c r="F23" s="35">
        <f>(Hitte!G23/43)*100</f>
        <v>0</v>
      </c>
      <c r="G23" s="35">
        <f t="shared" si="1"/>
        <v>0</v>
      </c>
      <c r="H23" s="53" t="s">
        <v>121</v>
      </c>
      <c r="I23" s="46" t="s">
        <v>121</v>
      </c>
      <c r="J23" s="20">
        <v>100</v>
      </c>
      <c r="K23" s="52" t="s">
        <v>121</v>
      </c>
      <c r="L23" s="20">
        <v>0</v>
      </c>
      <c r="M23" s="20">
        <f t="shared" si="2"/>
        <v>50</v>
      </c>
      <c r="N23" s="13">
        <v>0</v>
      </c>
      <c r="O23" s="13">
        <f t="shared" si="3"/>
        <v>0</v>
      </c>
      <c r="P23" s="35">
        <f>Hitte!M23</f>
        <v>18.9353277642028</v>
      </c>
      <c r="Q23" s="76">
        <f t="shared" si="4"/>
        <v>43.03483583960157</v>
      </c>
      <c r="R23" s="43">
        <f>Hitte!N23</f>
        <v>0.56982129812240601</v>
      </c>
      <c r="S23" s="77">
        <f t="shared" si="5"/>
        <v>74.001055055227809</v>
      </c>
      <c r="T23" s="35">
        <f t="shared" si="6"/>
        <v>58.517945447414689</v>
      </c>
    </row>
    <row r="24" spans="1:20" x14ac:dyDescent="0.25">
      <c r="A24" s="4" t="s">
        <v>147</v>
      </c>
      <c r="B24" s="4" t="s">
        <v>155</v>
      </c>
      <c r="C24" s="54">
        <f>Hitte!C24</f>
        <v>2.4633507661975199E-2</v>
      </c>
      <c r="D24" s="57">
        <f>(Hitte!E24/43)*100</f>
        <v>0</v>
      </c>
      <c r="E24" s="57">
        <f t="shared" si="0"/>
        <v>1.23167538309876E-2</v>
      </c>
      <c r="F24" s="35">
        <f>(Hitte!G24/43)*100</f>
        <v>0</v>
      </c>
      <c r="G24" s="35">
        <f t="shared" si="1"/>
        <v>0</v>
      </c>
      <c r="H24" s="53" t="s">
        <v>121</v>
      </c>
      <c r="I24" s="46" t="s">
        <v>121</v>
      </c>
      <c r="J24" s="20">
        <v>0</v>
      </c>
      <c r="K24" s="52" t="s">
        <v>121</v>
      </c>
      <c r="L24" s="20">
        <v>100</v>
      </c>
      <c r="M24" s="20">
        <f t="shared" si="2"/>
        <v>50</v>
      </c>
      <c r="N24" s="13">
        <v>0</v>
      </c>
      <c r="O24" s="13">
        <f t="shared" si="3"/>
        <v>0</v>
      </c>
      <c r="P24" s="35">
        <f>Hitte!M24</f>
        <v>9.3923972347238696</v>
      </c>
      <c r="Q24" s="76">
        <f t="shared" si="4"/>
        <v>21.34635735753195</v>
      </c>
      <c r="R24" s="43">
        <f>Hitte!N24</f>
        <v>0.56876242160797097</v>
      </c>
      <c r="S24" s="77">
        <f t="shared" si="5"/>
        <v>73.863541804144376</v>
      </c>
      <c r="T24" s="35">
        <f t="shared" si="6"/>
        <v>47.604949580838166</v>
      </c>
    </row>
    <row r="25" spans="1:20" x14ac:dyDescent="0.25">
      <c r="A25" s="4" t="s">
        <v>32</v>
      </c>
      <c r="B25" s="4" t="s">
        <v>33</v>
      </c>
      <c r="C25" s="54">
        <f>Hitte!C25</f>
        <v>0</v>
      </c>
      <c r="D25" s="57">
        <f>(Hitte!E25/43)*100</f>
        <v>0</v>
      </c>
      <c r="E25" s="57">
        <f t="shared" si="0"/>
        <v>0</v>
      </c>
      <c r="F25" s="35">
        <f>(Hitte!G25/43)*100</f>
        <v>0</v>
      </c>
      <c r="G25" s="35">
        <f t="shared" si="1"/>
        <v>0</v>
      </c>
      <c r="H25" s="53" t="s">
        <v>121</v>
      </c>
      <c r="I25" s="46" t="s">
        <v>121</v>
      </c>
      <c r="J25" s="20">
        <v>100</v>
      </c>
      <c r="K25" s="52" t="s">
        <v>121</v>
      </c>
      <c r="L25" s="20">
        <v>100</v>
      </c>
      <c r="M25" s="20">
        <f t="shared" si="2"/>
        <v>100</v>
      </c>
      <c r="N25" s="13">
        <v>0</v>
      </c>
      <c r="O25" s="13">
        <f t="shared" si="3"/>
        <v>0</v>
      </c>
      <c r="P25" s="35">
        <f>Hitte!M25</f>
        <v>19.755011892864101</v>
      </c>
      <c r="Q25" s="76">
        <f t="shared" si="4"/>
        <v>44.897754314345548</v>
      </c>
      <c r="R25" s="43">
        <v>0</v>
      </c>
      <c r="S25" s="77">
        <f t="shared" si="5"/>
        <v>0</v>
      </c>
      <c r="T25" s="35">
        <f t="shared" si="6"/>
        <v>22.448877157172774</v>
      </c>
    </row>
    <row r="26" spans="1:20" x14ac:dyDescent="0.25">
      <c r="A26" s="4" t="s">
        <v>147</v>
      </c>
      <c r="B26" s="4" t="s">
        <v>154</v>
      </c>
      <c r="C26" s="54">
        <f>Hitte!C26</f>
        <v>0.21249531962430701</v>
      </c>
      <c r="D26" s="57">
        <f>(Hitte!E26/43)*100</f>
        <v>2.3255813953488373</v>
      </c>
      <c r="E26" s="57">
        <f t="shared" si="0"/>
        <v>1.2690383574865722</v>
      </c>
      <c r="F26" s="35">
        <f>(Hitte!G26/43)*100</f>
        <v>2.3255813953488373</v>
      </c>
      <c r="G26" s="35">
        <f t="shared" si="1"/>
        <v>2.3255813953488373</v>
      </c>
      <c r="H26" s="53" t="s">
        <v>121</v>
      </c>
      <c r="I26" s="46" t="s">
        <v>121</v>
      </c>
      <c r="J26" s="20">
        <v>0</v>
      </c>
      <c r="K26" s="52" t="s">
        <v>121</v>
      </c>
      <c r="L26" s="20">
        <v>100</v>
      </c>
      <c r="M26" s="20">
        <f t="shared" si="2"/>
        <v>50</v>
      </c>
      <c r="N26" s="13">
        <v>0</v>
      </c>
      <c r="O26" s="13">
        <f t="shared" si="3"/>
        <v>0</v>
      </c>
      <c r="P26" s="35">
        <f>Hitte!M26</f>
        <v>9.83160737956117</v>
      </c>
      <c r="Q26" s="76">
        <f t="shared" si="4"/>
        <v>22.344562232437461</v>
      </c>
      <c r="R26" s="43">
        <f>Hitte!N26</f>
        <v>0.59889483451843295</v>
      </c>
      <c r="S26" s="77">
        <f t="shared" si="5"/>
        <v>77.776751707111089</v>
      </c>
      <c r="T26" s="35">
        <f t="shared" si="6"/>
        <v>50.060656969774271</v>
      </c>
    </row>
    <row r="27" spans="1:20" x14ac:dyDescent="0.25">
      <c r="A27" s="4" t="s">
        <v>32</v>
      </c>
      <c r="B27" s="4" t="s">
        <v>39</v>
      </c>
      <c r="C27" s="54">
        <f>Hitte!C27</f>
        <v>61.593185921362497</v>
      </c>
      <c r="D27" s="57">
        <f>(Hitte!E27/43)*100</f>
        <v>11.627906976744185</v>
      </c>
      <c r="E27" s="57">
        <f t="shared" si="0"/>
        <v>36.610546449053345</v>
      </c>
      <c r="F27" s="35">
        <f>(Hitte!G27/43)*100</f>
        <v>11.627906976744185</v>
      </c>
      <c r="G27" s="35">
        <f t="shared" si="1"/>
        <v>11.627906976744185</v>
      </c>
      <c r="H27" s="53" t="s">
        <v>121</v>
      </c>
      <c r="I27" s="46" t="s">
        <v>121</v>
      </c>
      <c r="J27" s="20">
        <v>100</v>
      </c>
      <c r="K27" s="52" t="s">
        <v>121</v>
      </c>
      <c r="L27" s="20">
        <v>100</v>
      </c>
      <c r="M27" s="20">
        <f t="shared" si="2"/>
        <v>100</v>
      </c>
      <c r="N27" s="13">
        <v>0</v>
      </c>
      <c r="O27" s="13">
        <f t="shared" si="3"/>
        <v>0</v>
      </c>
      <c r="P27" s="35">
        <f>Hitte!M27</f>
        <v>29.1567149669979</v>
      </c>
      <c r="Q27" s="76">
        <f t="shared" si="4"/>
        <v>66.265261306905899</v>
      </c>
      <c r="R27" s="43">
        <f>Hitte!N27</f>
        <v>0.65837347507476796</v>
      </c>
      <c r="S27" s="77">
        <f t="shared" si="5"/>
        <v>85.50107189121546</v>
      </c>
      <c r="T27" s="35">
        <f t="shared" si="6"/>
        <v>75.883166599060672</v>
      </c>
    </row>
    <row r="28" spans="1:20" x14ac:dyDescent="0.25">
      <c r="A28" s="4" t="s">
        <v>32</v>
      </c>
      <c r="B28" s="4" t="s">
        <v>38</v>
      </c>
      <c r="C28" s="54">
        <f>Hitte!C28</f>
        <v>58.573031178478303</v>
      </c>
      <c r="D28" s="57">
        <f>(Hitte!E28/43)*100</f>
        <v>13.953488372093023</v>
      </c>
      <c r="E28" s="57">
        <f t="shared" si="0"/>
        <v>36.263259775285661</v>
      </c>
      <c r="F28" s="35">
        <f>(Hitte!G28/43)*100</f>
        <v>13.953488372093023</v>
      </c>
      <c r="G28" s="35">
        <f t="shared" si="1"/>
        <v>13.953488372093023</v>
      </c>
      <c r="H28" s="53" t="s">
        <v>121</v>
      </c>
      <c r="I28" s="46" t="s">
        <v>121</v>
      </c>
      <c r="J28" s="20">
        <v>100</v>
      </c>
      <c r="K28" s="52" t="s">
        <v>121</v>
      </c>
      <c r="L28" s="20">
        <v>100</v>
      </c>
      <c r="M28" s="20">
        <f t="shared" si="2"/>
        <v>100</v>
      </c>
      <c r="N28" s="13">
        <v>0</v>
      </c>
      <c r="O28" s="13">
        <f t="shared" si="3"/>
        <v>0</v>
      </c>
      <c r="P28" s="35">
        <f>Hitte!M28</f>
        <v>29.488270804591799</v>
      </c>
      <c r="Q28" s="76">
        <f t="shared" si="4"/>
        <v>67.018797301645293</v>
      </c>
      <c r="R28" s="43">
        <f>Hitte!N28</f>
        <v>0.65817326307296797</v>
      </c>
      <c r="S28" s="77">
        <f t="shared" si="5"/>
        <v>85.475070933692919</v>
      </c>
      <c r="T28" s="35">
        <f t="shared" si="6"/>
        <v>76.246934117669099</v>
      </c>
    </row>
    <row r="29" spans="1:20" x14ac:dyDescent="0.25">
      <c r="A29" s="4" t="s">
        <v>3</v>
      </c>
      <c r="B29" s="4" t="s">
        <v>4</v>
      </c>
      <c r="C29" s="54">
        <f>Hitte!C29</f>
        <v>1.4923801186490799</v>
      </c>
      <c r="D29" s="57">
        <f>(Hitte!E29/43)*100</f>
        <v>0</v>
      </c>
      <c r="E29" s="57">
        <f t="shared" si="0"/>
        <v>0.74619005932453997</v>
      </c>
      <c r="F29" s="35">
        <f>(Hitte!G29/43)*100</f>
        <v>0</v>
      </c>
      <c r="G29" s="35">
        <f t="shared" si="1"/>
        <v>0</v>
      </c>
      <c r="H29" s="53" t="s">
        <v>121</v>
      </c>
      <c r="I29" s="46" t="s">
        <v>121</v>
      </c>
      <c r="J29" s="20">
        <v>50</v>
      </c>
      <c r="K29" s="52" t="s">
        <v>121</v>
      </c>
      <c r="L29" s="20">
        <v>100</v>
      </c>
      <c r="M29" s="20">
        <f t="shared" si="2"/>
        <v>75</v>
      </c>
      <c r="N29" s="13">
        <v>0</v>
      </c>
      <c r="O29" s="13">
        <f t="shared" si="3"/>
        <v>0</v>
      </c>
      <c r="P29" s="35">
        <f>Hitte!M29</f>
        <v>23.473398438343501</v>
      </c>
      <c r="Q29" s="76">
        <f t="shared" si="4"/>
        <v>53.348632829129272</v>
      </c>
      <c r="R29" s="43">
        <f>Hitte!N29</f>
        <v>0.59389287233352706</v>
      </c>
      <c r="S29" s="77">
        <f t="shared" si="5"/>
        <v>77.127161247349306</v>
      </c>
      <c r="T29" s="35">
        <f t="shared" si="6"/>
        <v>65.237897038239282</v>
      </c>
    </row>
    <row r="30" spans="1:20" x14ac:dyDescent="0.25">
      <c r="A30" s="4" t="s">
        <v>32</v>
      </c>
      <c r="B30" s="4" t="s">
        <v>46</v>
      </c>
      <c r="C30" s="54">
        <f>Hitte!C30</f>
        <v>55.009068667661701</v>
      </c>
      <c r="D30" s="57">
        <f>(Hitte!E30/43)*100</f>
        <v>0</v>
      </c>
      <c r="E30" s="57">
        <f t="shared" si="0"/>
        <v>27.504534333830851</v>
      </c>
      <c r="F30" s="35">
        <f>(Hitte!G30/43)*100</f>
        <v>0</v>
      </c>
      <c r="G30" s="35">
        <f t="shared" si="1"/>
        <v>0</v>
      </c>
      <c r="H30" s="53" t="s">
        <v>121</v>
      </c>
      <c r="I30" s="46" t="s">
        <v>121</v>
      </c>
      <c r="J30" s="20">
        <v>100</v>
      </c>
      <c r="K30" s="52" t="s">
        <v>121</v>
      </c>
      <c r="L30" s="20">
        <v>100</v>
      </c>
      <c r="M30" s="20">
        <f t="shared" si="2"/>
        <v>100</v>
      </c>
      <c r="N30" s="13">
        <v>0</v>
      </c>
      <c r="O30" s="13">
        <f t="shared" si="3"/>
        <v>0</v>
      </c>
      <c r="P30" s="35">
        <f>Hitte!M30</f>
        <v>11.972926117136501</v>
      </c>
      <c r="Q30" s="76">
        <f t="shared" si="4"/>
        <v>27.211195728268944</v>
      </c>
      <c r="R30" s="43">
        <f>Hitte!N30</f>
        <v>0.64442390203475997</v>
      </c>
      <c r="S30" s="77">
        <f t="shared" si="5"/>
        <v>83.689480913601983</v>
      </c>
      <c r="T30" s="35">
        <f t="shared" si="6"/>
        <v>55.450338320935465</v>
      </c>
    </row>
    <row r="31" spans="1:20" x14ac:dyDescent="0.25">
      <c r="A31" s="4" t="s">
        <v>32</v>
      </c>
      <c r="B31" s="4" t="s">
        <v>47</v>
      </c>
      <c r="C31" s="54">
        <f>Hitte!C31</f>
        <v>61.524944839860197</v>
      </c>
      <c r="D31" s="57">
        <f>(Hitte!E31/43)*100</f>
        <v>2.3255813953488373</v>
      </c>
      <c r="E31" s="57">
        <f t="shared" si="0"/>
        <v>31.925263117604516</v>
      </c>
      <c r="F31" s="35">
        <f>(Hitte!G31/43)*100</f>
        <v>2.3255813953488373</v>
      </c>
      <c r="G31" s="35">
        <f t="shared" si="1"/>
        <v>2.3255813953488373</v>
      </c>
      <c r="H31" s="53" t="s">
        <v>121</v>
      </c>
      <c r="I31" s="46" t="s">
        <v>121</v>
      </c>
      <c r="J31" s="20">
        <v>100</v>
      </c>
      <c r="K31" s="52" t="s">
        <v>121</v>
      </c>
      <c r="L31" s="20">
        <v>100</v>
      </c>
      <c r="M31" s="20">
        <f t="shared" si="2"/>
        <v>100</v>
      </c>
      <c r="N31" s="13">
        <v>0</v>
      </c>
      <c r="O31" s="13">
        <f t="shared" si="3"/>
        <v>0</v>
      </c>
      <c r="P31" s="35">
        <f>Hitte!M31</f>
        <v>14.002307781589399</v>
      </c>
      <c r="Q31" s="76">
        <f t="shared" si="4"/>
        <v>31.82342678511565</v>
      </c>
      <c r="R31" s="43">
        <f>Hitte!N31</f>
        <v>0.63622391223907504</v>
      </c>
      <c r="S31" s="77">
        <f t="shared" si="5"/>
        <v>82.624571795037511</v>
      </c>
      <c r="T31" s="35">
        <f t="shared" si="6"/>
        <v>57.223999290076577</v>
      </c>
    </row>
    <row r="32" spans="1:20" x14ac:dyDescent="0.25">
      <c r="A32" s="4" t="s">
        <v>32</v>
      </c>
      <c r="B32" s="4" t="s">
        <v>41</v>
      </c>
      <c r="C32" s="54">
        <f>Hitte!C32</f>
        <v>0.65218767837716496</v>
      </c>
      <c r="D32" s="57">
        <f>(Hitte!E32/43)*100</f>
        <v>0</v>
      </c>
      <c r="E32" s="57">
        <f t="shared" si="0"/>
        <v>0.32609383918858248</v>
      </c>
      <c r="F32" s="35">
        <f>(Hitte!G32/43)*100</f>
        <v>0</v>
      </c>
      <c r="G32" s="35">
        <f t="shared" si="1"/>
        <v>0</v>
      </c>
      <c r="H32" s="53" t="s">
        <v>121</v>
      </c>
      <c r="I32" s="46" t="s">
        <v>121</v>
      </c>
      <c r="J32" s="20">
        <v>100</v>
      </c>
      <c r="K32" s="52" t="s">
        <v>121</v>
      </c>
      <c r="L32" s="20">
        <v>100</v>
      </c>
      <c r="M32" s="20">
        <f t="shared" si="2"/>
        <v>100</v>
      </c>
      <c r="N32" s="13">
        <v>0</v>
      </c>
      <c r="O32" s="13">
        <f t="shared" si="3"/>
        <v>0</v>
      </c>
      <c r="P32" s="35">
        <f>Hitte!M32</f>
        <v>43.999999987865898</v>
      </c>
      <c r="Q32" s="76">
        <f t="shared" si="4"/>
        <v>100</v>
      </c>
      <c r="R32" s="43">
        <f>Hitte!N32</f>
        <v>0.557018041610718</v>
      </c>
      <c r="S32" s="77">
        <f t="shared" si="5"/>
        <v>72.338332912111099</v>
      </c>
      <c r="T32" s="35">
        <f t="shared" si="6"/>
        <v>86.169166456055549</v>
      </c>
    </row>
    <row r="33" spans="1:20" x14ac:dyDescent="0.25">
      <c r="A33" s="4" t="s">
        <v>32</v>
      </c>
      <c r="B33" s="4" t="s">
        <v>35</v>
      </c>
      <c r="C33" s="54">
        <f>Hitte!C33</f>
        <v>59.9425119837884</v>
      </c>
      <c r="D33" s="57">
        <f>(Hitte!E33/43)*100</f>
        <v>9.3023255813953494</v>
      </c>
      <c r="E33" s="57">
        <f t="shared" si="0"/>
        <v>34.622418782591872</v>
      </c>
      <c r="F33" s="35">
        <f>(Hitte!G33/43)*100</f>
        <v>9.3023255813953494</v>
      </c>
      <c r="G33" s="35">
        <f t="shared" si="1"/>
        <v>9.3023255813953494</v>
      </c>
      <c r="H33" s="53" t="s">
        <v>121</v>
      </c>
      <c r="I33" s="46" t="s">
        <v>121</v>
      </c>
      <c r="J33" s="20">
        <v>100</v>
      </c>
      <c r="K33" s="52" t="s">
        <v>121</v>
      </c>
      <c r="L33" s="20">
        <v>100</v>
      </c>
      <c r="M33" s="20">
        <f t="shared" si="2"/>
        <v>100</v>
      </c>
      <c r="N33" s="13">
        <v>0</v>
      </c>
      <c r="O33" s="13">
        <f t="shared" si="3"/>
        <v>0</v>
      </c>
      <c r="P33" s="35">
        <f>Hitte!M33</f>
        <v>17.185034606075298</v>
      </c>
      <c r="Q33" s="76">
        <f t="shared" si="4"/>
        <v>39.056896842760231</v>
      </c>
      <c r="R33" s="43">
        <f>Hitte!N33</f>
        <v>0.64241594076156605</v>
      </c>
      <c r="S33" s="77">
        <f t="shared" si="5"/>
        <v>83.428712751344776</v>
      </c>
      <c r="T33" s="35">
        <f t="shared" si="6"/>
        <v>61.2428047970525</v>
      </c>
    </row>
    <row r="34" spans="1:20" x14ac:dyDescent="0.25">
      <c r="A34" s="4" t="s">
        <v>3</v>
      </c>
      <c r="B34" s="4" t="s">
        <v>5</v>
      </c>
      <c r="C34" s="54">
        <f>Hitte!C34</f>
        <v>0.72151738465005</v>
      </c>
      <c r="D34" s="57">
        <f>(Hitte!E34/43)*100</f>
        <v>0</v>
      </c>
      <c r="E34" s="57">
        <f t="shared" si="0"/>
        <v>0.360758692325025</v>
      </c>
      <c r="F34" s="35">
        <f>(Hitte!G34/43)*100</f>
        <v>0</v>
      </c>
      <c r="G34" s="35">
        <f t="shared" si="1"/>
        <v>0</v>
      </c>
      <c r="H34" s="53" t="s">
        <v>121</v>
      </c>
      <c r="I34" s="46" t="s">
        <v>121</v>
      </c>
      <c r="J34" s="20">
        <v>50</v>
      </c>
      <c r="K34" s="52" t="s">
        <v>121</v>
      </c>
      <c r="L34" s="20">
        <v>100</v>
      </c>
      <c r="M34" s="20">
        <f t="shared" si="2"/>
        <v>75</v>
      </c>
      <c r="N34" s="13">
        <v>0</v>
      </c>
      <c r="O34" s="13">
        <f t="shared" si="3"/>
        <v>0</v>
      </c>
      <c r="P34" s="35">
        <f>Hitte!M34</f>
        <v>18.483362515714301</v>
      </c>
      <c r="Q34" s="76">
        <f t="shared" si="4"/>
        <v>42.007642092753528</v>
      </c>
      <c r="R34" s="43">
        <f>Hitte!N34</f>
        <v>0.57424712181091297</v>
      </c>
      <c r="S34" s="77">
        <f t="shared" si="5"/>
        <v>74.575824063541674</v>
      </c>
      <c r="T34" s="35">
        <f t="shared" si="6"/>
        <v>58.291733078147601</v>
      </c>
    </row>
    <row r="35" spans="1:20" x14ac:dyDescent="0.25">
      <c r="A35" s="4" t="s">
        <v>32</v>
      </c>
      <c r="B35" s="4" t="s">
        <v>31</v>
      </c>
      <c r="C35" s="54">
        <f>Hitte!C35</f>
        <v>49.452468072141201</v>
      </c>
      <c r="D35" s="57">
        <f>(Hitte!E35/43)*100</f>
        <v>13.953488372093023</v>
      </c>
      <c r="E35" s="57">
        <f t="shared" ref="E35:E60" si="7">SUM(C35:D35)/2</f>
        <v>31.70297822211711</v>
      </c>
      <c r="F35" s="35">
        <f>(Hitte!G35/43)*100</f>
        <v>13.953488372093023</v>
      </c>
      <c r="G35" s="35">
        <f t="shared" ref="G35:G60" si="8">F35</f>
        <v>13.953488372093023</v>
      </c>
      <c r="H35" s="53" t="s">
        <v>121</v>
      </c>
      <c r="I35" s="46" t="s">
        <v>121</v>
      </c>
      <c r="J35" s="20">
        <v>100</v>
      </c>
      <c r="K35" s="52" t="s">
        <v>121</v>
      </c>
      <c r="L35" s="20">
        <v>100</v>
      </c>
      <c r="M35" s="20">
        <f t="shared" ref="M35:M60" si="9">(J35+L35)/2</f>
        <v>100</v>
      </c>
      <c r="N35" s="13">
        <v>0</v>
      </c>
      <c r="O35" s="13">
        <f t="shared" ref="O35:O60" si="10">N35</f>
        <v>0</v>
      </c>
      <c r="P35" s="35">
        <f>Hitte!M35</f>
        <v>22.6035731413787</v>
      </c>
      <c r="Q35" s="76">
        <f t="shared" ref="Q35:Q60" si="11">(P35/43.9999999878659)*100</f>
        <v>51.371757153664092</v>
      </c>
      <c r="R35" s="43">
        <f>Hitte!N35</f>
        <v>0.64302772283554099</v>
      </c>
      <c r="S35" s="77">
        <f t="shared" ref="S35:S60" si="12">(R35/0.770017802715302)*100</f>
        <v>83.508163131818804</v>
      </c>
      <c r="T35" s="35">
        <f t="shared" ref="T35:T60" si="13">SUM(Q35+S35)/2</f>
        <v>67.439960142741455</v>
      </c>
    </row>
    <row r="36" spans="1:20" x14ac:dyDescent="0.25">
      <c r="A36" s="4" t="s">
        <v>32</v>
      </c>
      <c r="B36" s="4" t="s">
        <v>44</v>
      </c>
      <c r="C36" s="54">
        <f>Hitte!C36</f>
        <v>61.977928075010503</v>
      </c>
      <c r="D36" s="57">
        <f>(Hitte!E36/43)*100</f>
        <v>4.6511627906976747</v>
      </c>
      <c r="E36" s="57">
        <f t="shared" si="7"/>
        <v>33.314545432854089</v>
      </c>
      <c r="F36" s="35">
        <f>(Hitte!G36/43)*100</f>
        <v>4.6511627906976747</v>
      </c>
      <c r="G36" s="35">
        <f t="shared" si="8"/>
        <v>4.6511627906976747</v>
      </c>
      <c r="H36" s="53" t="s">
        <v>121</v>
      </c>
      <c r="I36" s="46" t="s">
        <v>121</v>
      </c>
      <c r="J36" s="20">
        <v>100</v>
      </c>
      <c r="K36" s="52" t="s">
        <v>121</v>
      </c>
      <c r="L36" s="20">
        <v>100</v>
      </c>
      <c r="M36" s="20">
        <f t="shared" si="9"/>
        <v>100</v>
      </c>
      <c r="N36" s="13">
        <v>0</v>
      </c>
      <c r="O36" s="13">
        <f t="shared" si="10"/>
        <v>0</v>
      </c>
      <c r="P36" s="35">
        <f>Hitte!M36</f>
        <v>11.000002002764401</v>
      </c>
      <c r="Q36" s="76">
        <f t="shared" si="11"/>
        <v>25.000004558631652</v>
      </c>
      <c r="R36" s="43">
        <f>Hitte!N36</f>
        <v>0.66195780038833596</v>
      </c>
      <c r="S36" s="77">
        <f t="shared" si="12"/>
        <v>85.966557922957662</v>
      </c>
      <c r="T36" s="35">
        <f t="shared" si="13"/>
        <v>55.483281240794653</v>
      </c>
    </row>
    <row r="37" spans="1:20" x14ac:dyDescent="0.25">
      <c r="A37" s="4" t="s">
        <v>32</v>
      </c>
      <c r="B37" s="4" t="s">
        <v>45</v>
      </c>
      <c r="C37" s="54">
        <f>Hitte!C37</f>
        <v>41.4016119784593</v>
      </c>
      <c r="D37" s="57">
        <f>(Hitte!E37/43)*100</f>
        <v>2.3255813953488373</v>
      </c>
      <c r="E37" s="57">
        <f t="shared" si="7"/>
        <v>21.863596686904067</v>
      </c>
      <c r="F37" s="35">
        <f>(Hitte!G37/43)*100</f>
        <v>2.3255813953488373</v>
      </c>
      <c r="G37" s="35">
        <f t="shared" si="8"/>
        <v>2.3255813953488373</v>
      </c>
      <c r="H37" s="53" t="s">
        <v>121</v>
      </c>
      <c r="I37" s="46" t="s">
        <v>121</v>
      </c>
      <c r="J37" s="20">
        <v>100</v>
      </c>
      <c r="K37" s="52" t="s">
        <v>121</v>
      </c>
      <c r="L37" s="20">
        <v>100</v>
      </c>
      <c r="M37" s="20">
        <f t="shared" si="9"/>
        <v>100</v>
      </c>
      <c r="N37" s="13">
        <v>0</v>
      </c>
      <c r="O37" s="13">
        <f t="shared" si="10"/>
        <v>0</v>
      </c>
      <c r="P37" s="35">
        <f>Hitte!M37</f>
        <v>7.0000006185290902</v>
      </c>
      <c r="Q37" s="76">
        <f t="shared" si="11"/>
        <v>15.909092319226174</v>
      </c>
      <c r="R37" s="43">
        <f>Hitte!N37</f>
        <v>0.61441564559936501</v>
      </c>
      <c r="S37" s="77">
        <f t="shared" si="12"/>
        <v>79.792394855386533</v>
      </c>
      <c r="T37" s="35">
        <f t="shared" si="13"/>
        <v>47.850743587306354</v>
      </c>
    </row>
    <row r="38" spans="1:20" x14ac:dyDescent="0.25">
      <c r="A38" s="4" t="s">
        <v>147</v>
      </c>
      <c r="B38" s="4" t="s">
        <v>149</v>
      </c>
      <c r="C38" s="54">
        <f>Hitte!C38</f>
        <v>46.227343866765203</v>
      </c>
      <c r="D38" s="57">
        <f>(Hitte!E38/43)*100</f>
        <v>9.3023255813953494</v>
      </c>
      <c r="E38" s="57">
        <f t="shared" si="7"/>
        <v>27.764834724080277</v>
      </c>
      <c r="F38" s="35">
        <f>(Hitte!G38/43)*100</f>
        <v>9.3023255813953494</v>
      </c>
      <c r="G38" s="35">
        <f t="shared" si="8"/>
        <v>9.3023255813953494</v>
      </c>
      <c r="H38" s="53" t="s">
        <v>121</v>
      </c>
      <c r="I38" s="46" t="s">
        <v>121</v>
      </c>
      <c r="J38" s="20">
        <v>100</v>
      </c>
      <c r="K38" s="52" t="s">
        <v>121</v>
      </c>
      <c r="L38" s="20">
        <v>100</v>
      </c>
      <c r="M38" s="20">
        <f t="shared" si="9"/>
        <v>100</v>
      </c>
      <c r="N38" s="13">
        <v>0</v>
      </c>
      <c r="O38" s="13">
        <f t="shared" si="10"/>
        <v>0</v>
      </c>
      <c r="P38" s="35">
        <f>Hitte!M38</f>
        <v>21.2866761481013</v>
      </c>
      <c r="Q38" s="76">
        <f t="shared" si="11"/>
        <v>48.37880944084462</v>
      </c>
      <c r="R38" s="43">
        <f>Hitte!N38</f>
        <v>0.63250678777694702</v>
      </c>
      <c r="S38" s="77">
        <f t="shared" si="12"/>
        <v>82.141839519365405</v>
      </c>
      <c r="T38" s="35">
        <f t="shared" si="13"/>
        <v>65.260324480105012</v>
      </c>
    </row>
    <row r="39" spans="1:20" x14ac:dyDescent="0.25">
      <c r="A39" s="4" t="s">
        <v>147</v>
      </c>
      <c r="B39" s="4" t="s">
        <v>159</v>
      </c>
      <c r="C39" s="54">
        <f>Hitte!C39</f>
        <v>0</v>
      </c>
      <c r="D39" s="57">
        <f>(Hitte!E39/43)*100</f>
        <v>0</v>
      </c>
      <c r="E39" s="57">
        <f t="shared" si="7"/>
        <v>0</v>
      </c>
      <c r="F39" s="35">
        <f>(Hitte!G39/43)*100</f>
        <v>0</v>
      </c>
      <c r="G39" s="35">
        <f t="shared" si="8"/>
        <v>0</v>
      </c>
      <c r="H39" s="53" t="s">
        <v>121</v>
      </c>
      <c r="I39" s="46" t="s">
        <v>121</v>
      </c>
      <c r="J39" s="20">
        <v>0</v>
      </c>
      <c r="K39" s="52" t="s">
        <v>121</v>
      </c>
      <c r="L39" s="20">
        <v>100</v>
      </c>
      <c r="M39" s="20">
        <f t="shared" si="9"/>
        <v>50</v>
      </c>
      <c r="N39" s="13">
        <v>0</v>
      </c>
      <c r="O39" s="13">
        <f t="shared" si="10"/>
        <v>0</v>
      </c>
      <c r="P39" s="35">
        <f>Hitte!M39</f>
        <v>15.6206775933183</v>
      </c>
      <c r="Q39" s="76">
        <f t="shared" si="11"/>
        <v>35.501539994604755</v>
      </c>
      <c r="R39" s="43">
        <v>0</v>
      </c>
      <c r="S39" s="77">
        <f t="shared" si="12"/>
        <v>0</v>
      </c>
      <c r="T39" s="35">
        <f t="shared" si="13"/>
        <v>17.750769997302378</v>
      </c>
    </row>
    <row r="40" spans="1:20" x14ac:dyDescent="0.25">
      <c r="A40" s="4" t="s">
        <v>147</v>
      </c>
      <c r="B40" s="4" t="s">
        <v>153</v>
      </c>
      <c r="C40" s="54">
        <f>Hitte!C40</f>
        <v>16.386399579475501</v>
      </c>
      <c r="D40" s="57">
        <f>(Hitte!E40/43)*100</f>
        <v>2.3255813953488373</v>
      </c>
      <c r="E40" s="57">
        <f t="shared" si="7"/>
        <v>9.3559904874121695</v>
      </c>
      <c r="F40" s="35">
        <f>(Hitte!G40/43)*100</f>
        <v>2.3255813953488373</v>
      </c>
      <c r="G40" s="35">
        <f t="shared" si="8"/>
        <v>2.3255813953488373</v>
      </c>
      <c r="H40" s="53" t="s">
        <v>121</v>
      </c>
      <c r="I40" s="46" t="s">
        <v>121</v>
      </c>
      <c r="J40" s="20">
        <v>0</v>
      </c>
      <c r="K40" s="52" t="s">
        <v>121</v>
      </c>
      <c r="L40" s="20">
        <v>100</v>
      </c>
      <c r="M40" s="20">
        <f t="shared" si="9"/>
        <v>50</v>
      </c>
      <c r="N40" s="13">
        <v>0</v>
      </c>
      <c r="O40" s="13">
        <f t="shared" si="10"/>
        <v>0</v>
      </c>
      <c r="P40" s="35">
        <f>Hitte!M40</f>
        <v>24</v>
      </c>
      <c r="Q40" s="76">
        <f t="shared" si="11"/>
        <v>54.545454560496822</v>
      </c>
      <c r="R40" s="43">
        <f>Hitte!N40</f>
        <v>0.57446092367172197</v>
      </c>
      <c r="S40" s="77">
        <f t="shared" si="12"/>
        <v>74.603589897013961</v>
      </c>
      <c r="T40" s="35">
        <f t="shared" si="13"/>
        <v>64.574522228755399</v>
      </c>
    </row>
    <row r="41" spans="1:20" x14ac:dyDescent="0.25">
      <c r="A41" s="4" t="s">
        <v>147</v>
      </c>
      <c r="B41" s="4" t="s">
        <v>156</v>
      </c>
      <c r="C41" s="54">
        <f>Hitte!C41</f>
        <v>48.684746827084602</v>
      </c>
      <c r="D41" s="57">
        <f>(Hitte!E41/43)*100</f>
        <v>11.627906976744185</v>
      </c>
      <c r="E41" s="57">
        <f t="shared" si="7"/>
        <v>30.156326901914394</v>
      </c>
      <c r="F41" s="35">
        <f>(Hitte!G41/43)*100</f>
        <v>11.627906976744185</v>
      </c>
      <c r="G41" s="35">
        <f t="shared" si="8"/>
        <v>11.627906976744185</v>
      </c>
      <c r="H41" s="53" t="s">
        <v>121</v>
      </c>
      <c r="I41" s="46" t="s">
        <v>121</v>
      </c>
      <c r="J41" s="20">
        <v>0</v>
      </c>
      <c r="K41" s="52" t="s">
        <v>121</v>
      </c>
      <c r="L41" s="20">
        <v>100</v>
      </c>
      <c r="M41" s="20">
        <f t="shared" si="9"/>
        <v>50</v>
      </c>
      <c r="N41" s="13">
        <v>0</v>
      </c>
      <c r="O41" s="13">
        <f t="shared" si="10"/>
        <v>0</v>
      </c>
      <c r="P41" s="35">
        <f>Hitte!M41</f>
        <v>18.349560456885602</v>
      </c>
      <c r="Q41" s="76">
        <f t="shared" si="11"/>
        <v>41.703546504422619</v>
      </c>
      <c r="R41" s="43">
        <f>Hitte!N41</f>
        <v>0.63986188173294101</v>
      </c>
      <c r="S41" s="77">
        <f t="shared" si="12"/>
        <v>83.097024442370795</v>
      </c>
      <c r="T41" s="35">
        <f t="shared" si="13"/>
        <v>62.400285473396707</v>
      </c>
    </row>
    <row r="42" spans="1:20" x14ac:dyDescent="0.25">
      <c r="A42" s="4" t="s">
        <v>9</v>
      </c>
      <c r="B42" s="4" t="s">
        <v>10</v>
      </c>
      <c r="C42" s="54">
        <f>Hitte!C42</f>
        <v>0.72048120881625199</v>
      </c>
      <c r="D42" s="57">
        <f>(Hitte!E42/43)*100</f>
        <v>6.9767441860465116</v>
      </c>
      <c r="E42" s="57">
        <f t="shared" si="7"/>
        <v>3.8486126974313817</v>
      </c>
      <c r="F42" s="35">
        <f>(Hitte!G42/43)*100</f>
        <v>6.9767441860465116</v>
      </c>
      <c r="G42" s="35">
        <f t="shared" si="8"/>
        <v>6.9767441860465116</v>
      </c>
      <c r="H42" s="53" t="s">
        <v>121</v>
      </c>
      <c r="I42" s="46" t="s">
        <v>121</v>
      </c>
      <c r="J42" s="20">
        <v>100</v>
      </c>
      <c r="K42" s="52" t="s">
        <v>121</v>
      </c>
      <c r="L42" s="20">
        <v>100</v>
      </c>
      <c r="M42" s="20">
        <f t="shared" si="9"/>
        <v>100</v>
      </c>
      <c r="N42" s="13">
        <v>0</v>
      </c>
      <c r="O42" s="13">
        <f t="shared" si="10"/>
        <v>0</v>
      </c>
      <c r="P42" s="35">
        <f>Hitte!M42</f>
        <v>16.9222087164394</v>
      </c>
      <c r="Q42" s="76">
        <f t="shared" si="11"/>
        <v>38.459565275241189</v>
      </c>
      <c r="R42" s="43">
        <f>Hitte!N42</f>
        <v>0.60743486881256104</v>
      </c>
      <c r="S42" s="77">
        <f t="shared" si="12"/>
        <v>78.885821427838792</v>
      </c>
      <c r="T42" s="35">
        <f t="shared" si="13"/>
        <v>58.672693351539991</v>
      </c>
    </row>
    <row r="43" spans="1:20" x14ac:dyDescent="0.25">
      <c r="A43" s="4" t="s">
        <v>15</v>
      </c>
      <c r="B43" s="4" t="s">
        <v>22</v>
      </c>
      <c r="C43" s="54">
        <f>Hitte!C43</f>
        <v>8.5174038966325707</v>
      </c>
      <c r="D43" s="57">
        <f>(Hitte!E43/43)*100</f>
        <v>6.9767441860465116</v>
      </c>
      <c r="E43" s="57">
        <f t="shared" si="7"/>
        <v>7.7470740413395411</v>
      </c>
      <c r="F43" s="35">
        <f>(Hitte!G43/43)*100</f>
        <v>6.9767441860465116</v>
      </c>
      <c r="G43" s="35">
        <f t="shared" si="8"/>
        <v>6.9767441860465116</v>
      </c>
      <c r="H43" s="53" t="s">
        <v>121</v>
      </c>
      <c r="I43" s="46" t="s">
        <v>121</v>
      </c>
      <c r="J43" s="20">
        <v>100</v>
      </c>
      <c r="K43" s="52" t="s">
        <v>121</v>
      </c>
      <c r="L43" s="20">
        <v>0</v>
      </c>
      <c r="M43" s="20">
        <f t="shared" si="9"/>
        <v>50</v>
      </c>
      <c r="N43" s="13">
        <v>0</v>
      </c>
      <c r="O43" s="13">
        <f t="shared" si="10"/>
        <v>0</v>
      </c>
      <c r="P43" s="35">
        <f>Hitte!M43</f>
        <v>21.999928794939802</v>
      </c>
      <c r="Q43" s="76">
        <f t="shared" si="11"/>
        <v>49.999838184106437</v>
      </c>
      <c r="R43" s="43">
        <f>Hitte!N43</f>
        <v>0.62862110137939498</v>
      </c>
      <c r="S43" s="77">
        <f t="shared" si="12"/>
        <v>81.637216589369501</v>
      </c>
      <c r="T43" s="35">
        <f t="shared" si="13"/>
        <v>65.818527386737969</v>
      </c>
    </row>
    <row r="44" spans="1:20" x14ac:dyDescent="0.25">
      <c r="A44" s="4" t="s">
        <v>9</v>
      </c>
      <c r="B44" s="4" t="s">
        <v>13</v>
      </c>
      <c r="C44" s="54">
        <f>Hitte!C44</f>
        <v>1.6233314859532399</v>
      </c>
      <c r="D44" s="57">
        <f>(Hitte!E44/43)*100</f>
        <v>9.3023255813953494</v>
      </c>
      <c r="E44" s="57">
        <f t="shared" si="7"/>
        <v>5.462828533674295</v>
      </c>
      <c r="F44" s="35">
        <f>(Hitte!G44/43)*100</f>
        <v>9.3023255813953494</v>
      </c>
      <c r="G44" s="35">
        <f t="shared" si="8"/>
        <v>9.3023255813953494</v>
      </c>
      <c r="H44" s="53" t="s">
        <v>121</v>
      </c>
      <c r="I44" s="46" t="s">
        <v>121</v>
      </c>
      <c r="J44" s="20">
        <v>100</v>
      </c>
      <c r="K44" s="52" t="s">
        <v>121</v>
      </c>
      <c r="L44" s="20">
        <v>100</v>
      </c>
      <c r="M44" s="20">
        <f t="shared" si="9"/>
        <v>100</v>
      </c>
      <c r="N44" s="13">
        <v>0</v>
      </c>
      <c r="O44" s="13">
        <f t="shared" si="10"/>
        <v>0</v>
      </c>
      <c r="P44" s="35">
        <f>Hitte!M44</f>
        <v>16.7399564481562</v>
      </c>
      <c r="Q44" s="76">
        <f t="shared" si="11"/>
        <v>38.045355574483317</v>
      </c>
      <c r="R44" s="43">
        <f>Hitte!N44</f>
        <v>0.60876083374023404</v>
      </c>
      <c r="S44" s="77">
        <f t="shared" si="12"/>
        <v>79.058020683881608</v>
      </c>
      <c r="T44" s="35">
        <f t="shared" si="13"/>
        <v>58.551688129182466</v>
      </c>
    </row>
    <row r="45" spans="1:20" x14ac:dyDescent="0.25">
      <c r="A45" s="4" t="s">
        <v>27</v>
      </c>
      <c r="B45" s="4" t="s">
        <v>27</v>
      </c>
      <c r="C45" s="54">
        <f>Hitte!C45</f>
        <v>4.2445899311858604</v>
      </c>
      <c r="D45" s="57">
        <f>(Hitte!E45/43)*100</f>
        <v>6.9767441860465116</v>
      </c>
      <c r="E45" s="57">
        <f t="shared" si="7"/>
        <v>5.610667058616186</v>
      </c>
      <c r="F45" s="35">
        <f>(Hitte!G45/43)*100</f>
        <v>6.9767441860465116</v>
      </c>
      <c r="G45" s="35">
        <f t="shared" si="8"/>
        <v>6.9767441860465116</v>
      </c>
      <c r="H45" s="53" t="s">
        <v>121</v>
      </c>
      <c r="I45" s="46" t="s">
        <v>121</v>
      </c>
      <c r="J45" s="20">
        <v>100</v>
      </c>
      <c r="K45" s="52" t="s">
        <v>121</v>
      </c>
      <c r="L45" s="20">
        <v>100</v>
      </c>
      <c r="M45" s="20">
        <f t="shared" si="9"/>
        <v>100</v>
      </c>
      <c r="N45" s="13">
        <v>0</v>
      </c>
      <c r="O45" s="13">
        <f t="shared" si="10"/>
        <v>0</v>
      </c>
      <c r="P45" s="35">
        <f>Hitte!M45</f>
        <v>21.890623581537199</v>
      </c>
      <c r="Q45" s="76">
        <f t="shared" si="11"/>
        <v>49.751417244486561</v>
      </c>
      <c r="R45" s="43">
        <f>Hitte!N45</f>
        <v>0.618943750858307</v>
      </c>
      <c r="S45" s="77">
        <f t="shared" si="12"/>
        <v>80.380446877427403</v>
      </c>
      <c r="T45" s="35">
        <f t="shared" si="13"/>
        <v>65.065932060956982</v>
      </c>
    </row>
    <row r="46" spans="1:20" x14ac:dyDescent="0.25">
      <c r="A46" s="4" t="s">
        <v>32</v>
      </c>
      <c r="B46" s="4" t="s">
        <v>37</v>
      </c>
      <c r="C46" s="54">
        <f>Hitte!C46</f>
        <v>44.159346910086903</v>
      </c>
      <c r="D46" s="57">
        <f>(Hitte!E46/43)*100</f>
        <v>2.3255813953488373</v>
      </c>
      <c r="E46" s="57">
        <f t="shared" si="7"/>
        <v>23.242464152717869</v>
      </c>
      <c r="F46" s="35">
        <f>(Hitte!G46/43)*100</f>
        <v>2.3255813953488373</v>
      </c>
      <c r="G46" s="35">
        <f t="shared" si="8"/>
        <v>2.3255813953488373</v>
      </c>
      <c r="H46" s="53" t="s">
        <v>121</v>
      </c>
      <c r="I46" s="46" t="s">
        <v>121</v>
      </c>
      <c r="J46" s="20">
        <v>100</v>
      </c>
      <c r="K46" s="52" t="s">
        <v>121</v>
      </c>
      <c r="L46" s="20">
        <v>100</v>
      </c>
      <c r="M46" s="20">
        <f t="shared" si="9"/>
        <v>100</v>
      </c>
      <c r="N46" s="13">
        <v>0</v>
      </c>
      <c r="O46" s="13">
        <f t="shared" si="10"/>
        <v>0</v>
      </c>
      <c r="P46" s="35">
        <f>Hitte!M46</f>
        <v>15.591060426801601</v>
      </c>
      <c r="Q46" s="76">
        <f t="shared" si="11"/>
        <v>35.434228252502784</v>
      </c>
      <c r="R46" s="43">
        <f>Hitte!N46</f>
        <v>0.62374758720397905</v>
      </c>
      <c r="S46" s="77">
        <f t="shared" si="12"/>
        <v>81.004307303606154</v>
      </c>
      <c r="T46" s="35">
        <f t="shared" si="13"/>
        <v>58.219267778054473</v>
      </c>
    </row>
    <row r="47" spans="1:20" x14ac:dyDescent="0.25">
      <c r="A47" s="4" t="s">
        <v>27</v>
      </c>
      <c r="B47" s="4" t="s">
        <v>30</v>
      </c>
      <c r="C47" s="54">
        <f>Hitte!C47</f>
        <v>0.52347208372499898</v>
      </c>
      <c r="D47" s="57">
        <f>(Hitte!E47/43)*100</f>
        <v>2.3255813953488373</v>
      </c>
      <c r="E47" s="57">
        <f t="shared" si="7"/>
        <v>1.4245267395369181</v>
      </c>
      <c r="F47" s="35">
        <f>(Hitte!G47/43)*100</f>
        <v>2.3255813953488373</v>
      </c>
      <c r="G47" s="35">
        <f t="shared" si="8"/>
        <v>2.3255813953488373</v>
      </c>
      <c r="H47" s="53" t="s">
        <v>121</v>
      </c>
      <c r="I47" s="46" t="s">
        <v>121</v>
      </c>
      <c r="J47" s="20">
        <v>100</v>
      </c>
      <c r="K47" s="52" t="s">
        <v>121</v>
      </c>
      <c r="L47" s="20">
        <v>100</v>
      </c>
      <c r="M47" s="20">
        <f t="shared" si="9"/>
        <v>100</v>
      </c>
      <c r="N47" s="13">
        <v>0</v>
      </c>
      <c r="O47" s="13">
        <f t="shared" si="10"/>
        <v>0</v>
      </c>
      <c r="P47" s="35">
        <f>Hitte!M47</f>
        <v>18.0416119369544</v>
      </c>
      <c r="Q47" s="76">
        <f t="shared" si="11"/>
        <v>41.003663504385969</v>
      </c>
      <c r="R47" s="43">
        <f>Hitte!N47</f>
        <v>0.61007201671600297</v>
      </c>
      <c r="S47" s="77">
        <f t="shared" si="12"/>
        <v>79.228300250294907</v>
      </c>
      <c r="T47" s="35">
        <f t="shared" si="13"/>
        <v>60.115981877340438</v>
      </c>
    </row>
    <row r="48" spans="1:20" x14ac:dyDescent="0.25">
      <c r="A48" s="4" t="s">
        <v>32</v>
      </c>
      <c r="B48" s="4" t="s">
        <v>42</v>
      </c>
      <c r="C48" s="54">
        <f>Hitte!C48</f>
        <v>45.103301266422299</v>
      </c>
      <c r="D48" s="57">
        <f>(Hitte!E48/43)*100</f>
        <v>4.6511627906976747</v>
      </c>
      <c r="E48" s="57">
        <f t="shared" si="7"/>
        <v>24.877232028559987</v>
      </c>
      <c r="F48" s="35">
        <f>(Hitte!G48/43)*100</f>
        <v>4.6511627906976747</v>
      </c>
      <c r="G48" s="35">
        <f t="shared" si="8"/>
        <v>4.6511627906976747</v>
      </c>
      <c r="H48" s="53" t="s">
        <v>121</v>
      </c>
      <c r="I48" s="46" t="s">
        <v>121</v>
      </c>
      <c r="J48" s="20">
        <v>100</v>
      </c>
      <c r="K48" s="52" t="s">
        <v>121</v>
      </c>
      <c r="L48" s="20">
        <v>100</v>
      </c>
      <c r="M48" s="20">
        <f t="shared" si="9"/>
        <v>100</v>
      </c>
      <c r="N48" s="13">
        <v>0</v>
      </c>
      <c r="O48" s="13">
        <f t="shared" si="10"/>
        <v>0</v>
      </c>
      <c r="P48" s="35">
        <f>Hitte!M48</f>
        <v>12.0224419357356</v>
      </c>
      <c r="Q48" s="76">
        <f t="shared" si="11"/>
        <v>27.323731679661567</v>
      </c>
      <c r="R48" s="43">
        <f>Hitte!N48</f>
        <v>0.63536858558654796</v>
      </c>
      <c r="S48" s="77">
        <f t="shared" si="12"/>
        <v>82.513492979780139</v>
      </c>
      <c r="T48" s="35">
        <f t="shared" si="13"/>
        <v>54.918612329720851</v>
      </c>
    </row>
    <row r="49" spans="1:20" x14ac:dyDescent="0.25">
      <c r="A49" s="4" t="s">
        <v>27</v>
      </c>
      <c r="B49" s="4" t="s">
        <v>28</v>
      </c>
      <c r="C49" s="54">
        <f>Hitte!C49</f>
        <v>35.862325891475997</v>
      </c>
      <c r="D49" s="57">
        <f>(Hitte!E49/43)*100</f>
        <v>6.9767441860465116</v>
      </c>
      <c r="E49" s="57">
        <f t="shared" si="7"/>
        <v>21.419535038761254</v>
      </c>
      <c r="F49" s="35">
        <f>(Hitte!G49/43)*100</f>
        <v>6.9767441860465116</v>
      </c>
      <c r="G49" s="35">
        <f t="shared" si="8"/>
        <v>6.9767441860465116</v>
      </c>
      <c r="H49" s="53" t="s">
        <v>121</v>
      </c>
      <c r="I49" s="46" t="s">
        <v>121</v>
      </c>
      <c r="J49" s="20">
        <v>100</v>
      </c>
      <c r="K49" s="52" t="s">
        <v>121</v>
      </c>
      <c r="L49" s="20">
        <v>100</v>
      </c>
      <c r="M49" s="20">
        <f t="shared" si="9"/>
        <v>100</v>
      </c>
      <c r="N49" s="13">
        <v>0</v>
      </c>
      <c r="O49" s="13">
        <f t="shared" si="10"/>
        <v>0</v>
      </c>
      <c r="P49" s="35">
        <f>Hitte!M49</f>
        <v>19.8589479045263</v>
      </c>
      <c r="Q49" s="76">
        <f t="shared" si="11"/>
        <v>45.13397252273387</v>
      </c>
      <c r="R49" s="43">
        <f>Hitte!N49</f>
        <v>0.62251323461532604</v>
      </c>
      <c r="S49" s="77">
        <f t="shared" si="12"/>
        <v>80.84400547885609</v>
      </c>
      <c r="T49" s="35">
        <f t="shared" si="13"/>
        <v>62.98898900079498</v>
      </c>
    </row>
    <row r="50" spans="1:20" x14ac:dyDescent="0.25">
      <c r="A50" s="4" t="s">
        <v>27</v>
      </c>
      <c r="B50" s="4" t="s">
        <v>29</v>
      </c>
      <c r="C50" s="54">
        <f>Hitte!C50</f>
        <v>4.9704482013275797</v>
      </c>
      <c r="D50" s="57">
        <f>(Hitte!E50/43)*100</f>
        <v>4.6511627906976747</v>
      </c>
      <c r="E50" s="57">
        <f t="shared" si="7"/>
        <v>4.8108054960126267</v>
      </c>
      <c r="F50" s="35">
        <f>(Hitte!G50/43)*100</f>
        <v>4.6511627906976747</v>
      </c>
      <c r="G50" s="35">
        <f t="shared" si="8"/>
        <v>4.6511627906976747</v>
      </c>
      <c r="H50" s="53" t="s">
        <v>121</v>
      </c>
      <c r="I50" s="46" t="s">
        <v>121</v>
      </c>
      <c r="J50" s="20">
        <v>100</v>
      </c>
      <c r="K50" s="52" t="s">
        <v>121</v>
      </c>
      <c r="L50" s="20">
        <v>100</v>
      </c>
      <c r="M50" s="20">
        <f t="shared" si="9"/>
        <v>100</v>
      </c>
      <c r="N50" s="13">
        <v>0</v>
      </c>
      <c r="O50" s="13">
        <f t="shared" si="10"/>
        <v>0</v>
      </c>
      <c r="P50" s="35">
        <f>Hitte!M50</f>
        <v>18.1369443725245</v>
      </c>
      <c r="Q50" s="76">
        <f t="shared" si="11"/>
        <v>41.2203281307414</v>
      </c>
      <c r="R50" s="43">
        <f>Hitte!N50</f>
        <v>0.61410343647003196</v>
      </c>
      <c r="S50" s="77">
        <f t="shared" si="12"/>
        <v>79.751849152646656</v>
      </c>
      <c r="T50" s="35">
        <f t="shared" si="13"/>
        <v>60.486088641694025</v>
      </c>
    </row>
    <row r="51" spans="1:20" x14ac:dyDescent="0.25">
      <c r="A51" s="4" t="s">
        <v>15</v>
      </c>
      <c r="B51" s="4" t="s">
        <v>25</v>
      </c>
      <c r="C51" s="54">
        <f>Hitte!C51</f>
        <v>6.5317808228103598</v>
      </c>
      <c r="D51" s="57">
        <f>(Hitte!E51/43)*100</f>
        <v>4.6511627906976747</v>
      </c>
      <c r="E51" s="57">
        <f t="shared" si="7"/>
        <v>5.5914718067540168</v>
      </c>
      <c r="F51" s="35">
        <f>(Hitte!G51/43)*100</f>
        <v>4.6511627906976747</v>
      </c>
      <c r="G51" s="35">
        <f t="shared" si="8"/>
        <v>4.6511627906976747</v>
      </c>
      <c r="H51" s="53" t="s">
        <v>121</v>
      </c>
      <c r="I51" s="46" t="s">
        <v>121</v>
      </c>
      <c r="J51" s="20">
        <v>50</v>
      </c>
      <c r="K51" s="52" t="s">
        <v>121</v>
      </c>
      <c r="L51" s="20">
        <v>100</v>
      </c>
      <c r="M51" s="20">
        <f t="shared" si="9"/>
        <v>75</v>
      </c>
      <c r="N51" s="13">
        <v>0</v>
      </c>
      <c r="O51" s="13">
        <f t="shared" si="10"/>
        <v>0</v>
      </c>
      <c r="P51" s="35">
        <f>Hitte!M51</f>
        <v>20.144839454966899</v>
      </c>
      <c r="Q51" s="76">
        <f t="shared" si="11"/>
        <v>45.783726046641689</v>
      </c>
      <c r="R51" s="43">
        <f>Hitte!N51</f>
        <v>0.62174361944198597</v>
      </c>
      <c r="S51" s="77">
        <f t="shared" si="12"/>
        <v>80.744057767176429</v>
      </c>
      <c r="T51" s="35">
        <f t="shared" si="13"/>
        <v>63.263891906909059</v>
      </c>
    </row>
    <row r="52" spans="1:20" x14ac:dyDescent="0.25">
      <c r="A52" s="4" t="s">
        <v>6</v>
      </c>
      <c r="B52" s="4" t="s">
        <v>7</v>
      </c>
      <c r="C52" s="54">
        <f>Hitte!C52</f>
        <v>0.4791700554103</v>
      </c>
      <c r="D52" s="57">
        <f>(Hitte!E52/43)*100</f>
        <v>2.3255813953488373</v>
      </c>
      <c r="E52" s="57">
        <f t="shared" si="7"/>
        <v>1.4023757253795686</v>
      </c>
      <c r="F52" s="35">
        <f>(Hitte!G52/43)*100</f>
        <v>2.3255813953488373</v>
      </c>
      <c r="G52" s="35">
        <f t="shared" si="8"/>
        <v>2.3255813953488373</v>
      </c>
      <c r="H52" s="53" t="s">
        <v>121</v>
      </c>
      <c r="I52" s="46" t="s">
        <v>121</v>
      </c>
      <c r="J52" s="20">
        <v>50</v>
      </c>
      <c r="K52" s="52" t="s">
        <v>121</v>
      </c>
      <c r="L52" s="20">
        <v>100</v>
      </c>
      <c r="M52" s="20">
        <f t="shared" si="9"/>
        <v>75</v>
      </c>
      <c r="N52" s="13">
        <v>0</v>
      </c>
      <c r="O52" s="13">
        <f t="shared" si="10"/>
        <v>0</v>
      </c>
      <c r="P52" s="35">
        <f>Hitte!M52</f>
        <v>17.140861855858599</v>
      </c>
      <c r="Q52" s="76">
        <f t="shared" si="11"/>
        <v>38.956504228603684</v>
      </c>
      <c r="R52" s="43">
        <f>Hitte!N52</f>
        <v>0.55934083461761497</v>
      </c>
      <c r="S52" s="77">
        <f t="shared" si="12"/>
        <v>72.639987367203716</v>
      </c>
      <c r="T52" s="35">
        <f t="shared" si="13"/>
        <v>55.798245797903704</v>
      </c>
    </row>
    <row r="53" spans="1:20" x14ac:dyDescent="0.25">
      <c r="A53" s="4" t="s">
        <v>15</v>
      </c>
      <c r="B53" s="4" t="s">
        <v>17</v>
      </c>
      <c r="C53" s="54">
        <f>Hitte!C53</f>
        <v>11.509808784553799</v>
      </c>
      <c r="D53" s="57">
        <f>(Hitte!E53/43)*100</f>
        <v>6.9767441860465116</v>
      </c>
      <c r="E53" s="57">
        <f t="shared" si="7"/>
        <v>9.2432764853001554</v>
      </c>
      <c r="F53" s="35">
        <f>(Hitte!G53/43)*100</f>
        <v>6.9767441860465116</v>
      </c>
      <c r="G53" s="35">
        <f t="shared" si="8"/>
        <v>6.9767441860465116</v>
      </c>
      <c r="H53" s="53" t="s">
        <v>121</v>
      </c>
      <c r="I53" s="46" t="s">
        <v>121</v>
      </c>
      <c r="J53" s="20">
        <v>50</v>
      </c>
      <c r="K53" s="52" t="s">
        <v>121</v>
      </c>
      <c r="L53" s="20">
        <v>100</v>
      </c>
      <c r="M53" s="20">
        <f t="shared" si="9"/>
        <v>75</v>
      </c>
      <c r="N53" s="13">
        <v>0</v>
      </c>
      <c r="O53" s="13">
        <f t="shared" si="10"/>
        <v>0</v>
      </c>
      <c r="P53" s="35">
        <f>Hitte!M53</f>
        <v>23.328940236826998</v>
      </c>
      <c r="Q53" s="76">
        <f t="shared" si="11"/>
        <v>53.020318734683038</v>
      </c>
      <c r="R53" s="43">
        <f>Hitte!N53</f>
        <v>0.62626641988754295</v>
      </c>
      <c r="S53" s="77">
        <f t="shared" si="12"/>
        <v>81.331420868342178</v>
      </c>
      <c r="T53" s="35">
        <f t="shared" si="13"/>
        <v>67.175869801512604</v>
      </c>
    </row>
    <row r="54" spans="1:20" x14ac:dyDescent="0.25">
      <c r="A54" s="4" t="s">
        <v>3</v>
      </c>
      <c r="B54" s="4" t="s">
        <v>83</v>
      </c>
      <c r="C54" s="54">
        <f>Hitte!C54</f>
        <v>0</v>
      </c>
      <c r="D54" s="57">
        <f>(Hitte!E54/43)*100</f>
        <v>0</v>
      </c>
      <c r="E54" s="57">
        <f t="shared" si="7"/>
        <v>0</v>
      </c>
      <c r="F54" s="35">
        <f>(Hitte!G54/43)*100</f>
        <v>0</v>
      </c>
      <c r="G54" s="35">
        <f t="shared" si="8"/>
        <v>0</v>
      </c>
      <c r="H54" s="53" t="s">
        <v>121</v>
      </c>
      <c r="I54" s="46" t="s">
        <v>121</v>
      </c>
      <c r="J54" s="20">
        <v>50</v>
      </c>
      <c r="K54" s="52" t="s">
        <v>121</v>
      </c>
      <c r="L54" s="20">
        <v>100</v>
      </c>
      <c r="M54" s="20">
        <f t="shared" si="9"/>
        <v>75</v>
      </c>
      <c r="N54" s="13">
        <v>0</v>
      </c>
      <c r="O54" s="13">
        <f t="shared" si="10"/>
        <v>0</v>
      </c>
      <c r="P54" s="35">
        <f>Hitte!M54</f>
        <v>24.999999505435799</v>
      </c>
      <c r="Q54" s="76">
        <f t="shared" si="11"/>
        <v>56.8181807098413</v>
      </c>
      <c r="R54" s="43">
        <v>0</v>
      </c>
      <c r="S54" s="77">
        <f t="shared" si="12"/>
        <v>0</v>
      </c>
      <c r="T54" s="35">
        <f t="shared" si="13"/>
        <v>28.40909035492065</v>
      </c>
    </row>
    <row r="55" spans="1:20" x14ac:dyDescent="0.25">
      <c r="A55" s="4" t="s">
        <v>3</v>
      </c>
      <c r="B55" s="4" t="s">
        <v>84</v>
      </c>
      <c r="C55" s="54">
        <f>Hitte!C55</f>
        <v>0</v>
      </c>
      <c r="D55" s="57">
        <f>(Hitte!E55/43)*100</f>
        <v>0</v>
      </c>
      <c r="E55" s="57">
        <f t="shared" si="7"/>
        <v>0</v>
      </c>
      <c r="F55" s="35">
        <f>(Hitte!G55/43)*100</f>
        <v>0</v>
      </c>
      <c r="G55" s="35">
        <f t="shared" si="8"/>
        <v>0</v>
      </c>
      <c r="H55" s="53" t="s">
        <v>121</v>
      </c>
      <c r="I55" s="46" t="s">
        <v>121</v>
      </c>
      <c r="J55" s="20">
        <v>50</v>
      </c>
      <c r="K55" s="52" t="s">
        <v>121</v>
      </c>
      <c r="L55" s="20">
        <v>100</v>
      </c>
      <c r="M55" s="20">
        <f t="shared" si="9"/>
        <v>75</v>
      </c>
      <c r="N55" s="13">
        <v>0</v>
      </c>
      <c r="O55" s="13">
        <f t="shared" si="10"/>
        <v>0</v>
      </c>
      <c r="P55" s="35">
        <f>Hitte!M55</f>
        <v>3.1883763255238898E-5</v>
      </c>
      <c r="Q55" s="76">
        <f t="shared" si="11"/>
        <v>7.2463098327344639E-5</v>
      </c>
      <c r="R55" s="43">
        <v>0</v>
      </c>
      <c r="S55" s="77">
        <f t="shared" si="12"/>
        <v>0</v>
      </c>
      <c r="T55" s="35">
        <f t="shared" si="13"/>
        <v>3.623154916367232E-5</v>
      </c>
    </row>
    <row r="56" spans="1:20" x14ac:dyDescent="0.25">
      <c r="A56" s="4" t="s">
        <v>32</v>
      </c>
      <c r="B56" s="4" t="s">
        <v>36</v>
      </c>
      <c r="C56" s="54">
        <f>Hitte!C56</f>
        <v>64.589955959104898</v>
      </c>
      <c r="D56" s="57">
        <f>(Hitte!E56/43)*100</f>
        <v>13.953488372093023</v>
      </c>
      <c r="E56" s="57">
        <f t="shared" si="7"/>
        <v>39.271722165598959</v>
      </c>
      <c r="F56" s="35">
        <f>(Hitte!G56/43)*100</f>
        <v>13.953488372093023</v>
      </c>
      <c r="G56" s="35">
        <f t="shared" si="8"/>
        <v>13.953488372093023</v>
      </c>
      <c r="H56" s="53" t="s">
        <v>121</v>
      </c>
      <c r="I56" s="46" t="s">
        <v>121</v>
      </c>
      <c r="J56" s="20">
        <v>100</v>
      </c>
      <c r="K56" s="52" t="s">
        <v>121</v>
      </c>
      <c r="L56" s="20">
        <v>100</v>
      </c>
      <c r="M56" s="20">
        <f t="shared" si="9"/>
        <v>100</v>
      </c>
      <c r="N56" s="13">
        <v>0</v>
      </c>
      <c r="O56" s="13">
        <f t="shared" si="10"/>
        <v>0</v>
      </c>
      <c r="P56" s="35">
        <f>Hitte!M56</f>
        <v>7.3206524288784003</v>
      </c>
      <c r="Q56" s="76">
        <f t="shared" si="11"/>
        <v>16.637846433857394</v>
      </c>
      <c r="R56" s="43">
        <f>Hitte!N56</f>
        <v>0.65953141450882002</v>
      </c>
      <c r="S56" s="77">
        <f t="shared" si="12"/>
        <v>85.651450159090416</v>
      </c>
      <c r="T56" s="35">
        <f t="shared" si="13"/>
        <v>51.144648296473903</v>
      </c>
    </row>
    <row r="57" spans="1:20" x14ac:dyDescent="0.25">
      <c r="A57" s="4" t="s">
        <v>9</v>
      </c>
      <c r="B57" s="4" t="s">
        <v>11</v>
      </c>
      <c r="C57" s="54">
        <f>Hitte!C57</f>
        <v>1.22698702121248</v>
      </c>
      <c r="D57" s="57">
        <f>(Hitte!E57/43)*100</f>
        <v>2.3255813953488373</v>
      </c>
      <c r="E57" s="57">
        <f t="shared" si="7"/>
        <v>1.7762842082806587</v>
      </c>
      <c r="F57" s="35">
        <f>(Hitte!G57/43)*100</f>
        <v>2.3255813953488373</v>
      </c>
      <c r="G57" s="35">
        <f t="shared" si="8"/>
        <v>2.3255813953488373</v>
      </c>
      <c r="H57" s="53" t="s">
        <v>121</v>
      </c>
      <c r="I57" s="46" t="s">
        <v>121</v>
      </c>
      <c r="J57" s="20">
        <v>100</v>
      </c>
      <c r="K57" s="52" t="s">
        <v>121</v>
      </c>
      <c r="L57" s="20">
        <v>100</v>
      </c>
      <c r="M57" s="20">
        <f t="shared" si="9"/>
        <v>100</v>
      </c>
      <c r="N57" s="13">
        <v>0</v>
      </c>
      <c r="O57" s="13">
        <f t="shared" si="10"/>
        <v>0</v>
      </c>
      <c r="P57" s="35">
        <f>Hitte!M57</f>
        <v>17.000000075270702</v>
      </c>
      <c r="Q57" s="76">
        <f t="shared" si="11"/>
        <v>38.636363818088363</v>
      </c>
      <c r="R57" s="43">
        <f>Hitte!N57</f>
        <v>0.59093928337097201</v>
      </c>
      <c r="S57" s="77">
        <f t="shared" si="12"/>
        <v>76.743587133589884</v>
      </c>
      <c r="T57" s="35">
        <f t="shared" si="13"/>
        <v>57.68997547583912</v>
      </c>
    </row>
    <row r="58" spans="1:20" x14ac:dyDescent="0.25">
      <c r="A58" s="4" t="s">
        <v>6</v>
      </c>
      <c r="B58" s="4" t="s">
        <v>8</v>
      </c>
      <c r="C58" s="54">
        <f>Hitte!C58</f>
        <v>0</v>
      </c>
      <c r="D58" s="57">
        <f>(Hitte!E58/43)*100</f>
        <v>0</v>
      </c>
      <c r="E58" s="57">
        <f t="shared" si="7"/>
        <v>0</v>
      </c>
      <c r="F58" s="35">
        <f>(Hitte!G58/43)*100</f>
        <v>0</v>
      </c>
      <c r="G58" s="35">
        <f t="shared" si="8"/>
        <v>0</v>
      </c>
      <c r="H58" s="53" t="s">
        <v>121</v>
      </c>
      <c r="I58" s="46" t="s">
        <v>121</v>
      </c>
      <c r="J58" s="20">
        <v>50</v>
      </c>
      <c r="K58" s="52" t="s">
        <v>121</v>
      </c>
      <c r="L58" s="20">
        <v>100</v>
      </c>
      <c r="M58" s="20">
        <f t="shared" si="9"/>
        <v>75</v>
      </c>
      <c r="N58" s="13">
        <v>0</v>
      </c>
      <c r="O58" s="13">
        <f t="shared" si="10"/>
        <v>0</v>
      </c>
      <c r="P58" s="35">
        <f>Hitte!M58</f>
        <v>21.971658625855099</v>
      </c>
      <c r="Q58" s="76">
        <f t="shared" si="11"/>
        <v>49.935587799805305</v>
      </c>
      <c r="R58" s="43">
        <v>0</v>
      </c>
      <c r="S58" s="77">
        <f t="shared" si="12"/>
        <v>0</v>
      </c>
      <c r="T58" s="35">
        <f t="shared" si="13"/>
        <v>24.967793899902652</v>
      </c>
    </row>
    <row r="59" spans="1:20" x14ac:dyDescent="0.25">
      <c r="A59" s="4" t="s">
        <v>27</v>
      </c>
      <c r="B59" s="4" t="s">
        <v>26</v>
      </c>
      <c r="C59" s="54">
        <f>Hitte!C59</f>
        <v>5.3004764180650703</v>
      </c>
      <c r="D59" s="57">
        <f>(Hitte!E59/43)*100</f>
        <v>0</v>
      </c>
      <c r="E59" s="57">
        <f t="shared" si="7"/>
        <v>2.6502382090325352</v>
      </c>
      <c r="F59" s="35">
        <f>(Hitte!G59/43)*100</f>
        <v>0</v>
      </c>
      <c r="G59" s="35">
        <f t="shared" si="8"/>
        <v>0</v>
      </c>
      <c r="H59" s="53" t="s">
        <v>121</v>
      </c>
      <c r="I59" s="46" t="s">
        <v>121</v>
      </c>
      <c r="J59" s="20">
        <v>100</v>
      </c>
      <c r="K59" s="52" t="s">
        <v>121</v>
      </c>
      <c r="L59" s="20">
        <v>100</v>
      </c>
      <c r="M59" s="20">
        <f t="shared" si="9"/>
        <v>100</v>
      </c>
      <c r="N59" s="13">
        <v>0</v>
      </c>
      <c r="O59" s="13">
        <f t="shared" si="10"/>
        <v>0</v>
      </c>
      <c r="P59" s="35">
        <f>Hitte!M59</f>
        <v>23.638529184377301</v>
      </c>
      <c r="Q59" s="76">
        <f t="shared" si="11"/>
        <v>53.723929979309581</v>
      </c>
      <c r="R59" s="43">
        <f>Hitte!N59</f>
        <v>0.59848612546920799</v>
      </c>
      <c r="S59" s="77">
        <f t="shared" si="12"/>
        <v>77.723673836991253</v>
      </c>
      <c r="T59" s="35">
        <f t="shared" si="13"/>
        <v>65.723801908150421</v>
      </c>
    </row>
    <row r="60" spans="1:20" x14ac:dyDescent="0.25">
      <c r="A60" s="4" t="s">
        <v>9</v>
      </c>
      <c r="B60" s="4" t="s">
        <v>9</v>
      </c>
      <c r="C60" s="54">
        <f>Hitte!C60</f>
        <v>7.0316818663750702</v>
      </c>
      <c r="D60" s="57">
        <f>(Hitte!E60/43)*100</f>
        <v>27.906976744186046</v>
      </c>
      <c r="E60" s="57">
        <f t="shared" si="7"/>
        <v>17.46932930528056</v>
      </c>
      <c r="F60" s="35">
        <f>(Hitte!G60/43)*100</f>
        <v>27.906976744186046</v>
      </c>
      <c r="G60" s="35">
        <f t="shared" si="8"/>
        <v>27.906976744186046</v>
      </c>
      <c r="H60" s="53" t="s">
        <v>121</v>
      </c>
      <c r="I60" s="46" t="s">
        <v>121</v>
      </c>
      <c r="J60" s="20">
        <v>100</v>
      </c>
      <c r="K60" s="52" t="s">
        <v>121</v>
      </c>
      <c r="L60" s="20">
        <v>0</v>
      </c>
      <c r="M60" s="20">
        <f t="shared" si="9"/>
        <v>50</v>
      </c>
      <c r="N60" s="13">
        <v>0</v>
      </c>
      <c r="O60" s="13">
        <f t="shared" si="10"/>
        <v>0</v>
      </c>
      <c r="P60" s="35">
        <f>Hitte!M60</f>
        <v>19.649665683186399</v>
      </c>
      <c r="Q60" s="76">
        <f t="shared" si="11"/>
        <v>44.658331110466563</v>
      </c>
      <c r="R60" s="43">
        <f>Hitte!N60</f>
        <v>0.630837261676788</v>
      </c>
      <c r="S60" s="77">
        <f t="shared" si="12"/>
        <v>81.925022960803801</v>
      </c>
      <c r="T60" s="35">
        <f t="shared" si="13"/>
        <v>63.291677035635182</v>
      </c>
    </row>
  </sheetData>
  <sortState ref="A3:T60">
    <sortCondition ref="B3"/>
  </sortState>
  <mergeCells count="4">
    <mergeCell ref="C1:D1"/>
    <mergeCell ref="J1:L1"/>
    <mergeCell ref="P1:R1"/>
    <mergeCell ref="V2:Y2"/>
  </mergeCells>
  <pageMargins left="0.7" right="0.7" top="0.75" bottom="0.75" header="0.3" footer="0.3"/>
  <pageSetup paperSize="9" orientation="portrait" horizontalDpi="30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0"/>
  <sheetViews>
    <sheetView zoomScale="85" zoomScaleNormal="85" workbookViewId="0">
      <selection activeCell="B3" sqref="B3:B60"/>
    </sheetView>
  </sheetViews>
  <sheetFormatPr defaultRowHeight="13.2" x14ac:dyDescent="0.25"/>
  <cols>
    <col min="1" max="1" width="13.44140625" bestFit="1" customWidth="1"/>
    <col min="2" max="2" width="34.33203125" bestFit="1" customWidth="1"/>
    <col min="3" max="3" width="12.6640625" bestFit="1" customWidth="1"/>
    <col min="4" max="4" width="15.44140625" bestFit="1" customWidth="1"/>
    <col min="5" max="5" width="32.44140625" bestFit="1" customWidth="1"/>
    <col min="6" max="6" width="12.6640625" bestFit="1" customWidth="1"/>
    <col min="7" max="7" width="18.44140625" customWidth="1"/>
    <col min="8" max="8" width="12.6640625" bestFit="1" customWidth="1"/>
    <col min="9" max="9" width="15.44140625" bestFit="1" customWidth="1"/>
    <col min="10" max="11" width="22.5546875" customWidth="1"/>
    <col min="12" max="12" width="14.5546875" customWidth="1"/>
    <col min="13" max="13" width="14.88671875" customWidth="1"/>
    <col min="14" max="14" width="19.88671875" bestFit="1" customWidth="1"/>
    <col min="15" max="15" width="29.88671875" bestFit="1" customWidth="1"/>
    <col min="16" max="16" width="37.6640625" customWidth="1"/>
    <col min="17" max="17" width="12.6640625" bestFit="1" customWidth="1"/>
    <col min="19" max="19" width="27.109375" bestFit="1" customWidth="1"/>
    <col min="20" max="20" width="16.33203125" bestFit="1" customWidth="1"/>
    <col min="21" max="21" width="20.44140625" bestFit="1" customWidth="1"/>
    <col min="22" max="22" width="11.33203125" bestFit="1" customWidth="1"/>
  </cols>
  <sheetData>
    <row r="1" spans="1:22" x14ac:dyDescent="0.25">
      <c r="A1" s="8"/>
      <c r="B1" s="8"/>
      <c r="C1" s="118" t="s">
        <v>105</v>
      </c>
      <c r="D1" s="120"/>
      <c r="E1" s="125" t="s">
        <v>106</v>
      </c>
      <c r="F1" s="126"/>
      <c r="G1" s="126"/>
      <c r="H1" s="126"/>
      <c r="I1" s="130"/>
      <c r="J1" s="121" t="s">
        <v>107</v>
      </c>
      <c r="K1" s="127"/>
      <c r="L1" s="127"/>
      <c r="M1" s="127"/>
      <c r="N1" s="122"/>
      <c r="O1" s="6" t="s">
        <v>108</v>
      </c>
      <c r="P1" s="7" t="s">
        <v>109</v>
      </c>
      <c r="Q1" s="28" t="s">
        <v>113</v>
      </c>
      <c r="R1" s="1"/>
      <c r="S1" s="1" t="s">
        <v>104</v>
      </c>
      <c r="T1" s="1" t="s">
        <v>110</v>
      </c>
      <c r="U1" s="1" t="s">
        <v>111</v>
      </c>
      <c r="V1" s="1" t="s">
        <v>112</v>
      </c>
    </row>
    <row r="2" spans="1:22" s="2" customFormat="1" ht="39.6" x14ac:dyDescent="0.25">
      <c r="A2" s="24" t="s">
        <v>1</v>
      </c>
      <c r="B2" s="24" t="s">
        <v>0</v>
      </c>
      <c r="C2" s="9" t="s">
        <v>61</v>
      </c>
      <c r="D2" s="9" t="s">
        <v>62</v>
      </c>
      <c r="E2" s="10" t="s">
        <v>49</v>
      </c>
      <c r="F2" s="10" t="s">
        <v>63</v>
      </c>
      <c r="G2" s="10" t="s">
        <v>85</v>
      </c>
      <c r="H2" s="10" t="s">
        <v>61</v>
      </c>
      <c r="I2" s="10" t="s">
        <v>62</v>
      </c>
      <c r="J2" s="11" t="s">
        <v>162</v>
      </c>
      <c r="K2" s="11" t="s">
        <v>163</v>
      </c>
      <c r="L2" s="11" t="s">
        <v>91</v>
      </c>
      <c r="M2" s="11" t="s">
        <v>92</v>
      </c>
      <c r="N2" s="11" t="s">
        <v>61</v>
      </c>
      <c r="O2" s="12" t="s">
        <v>57</v>
      </c>
      <c r="P2" s="9" t="s">
        <v>64</v>
      </c>
      <c r="Q2" s="10" t="s">
        <v>65</v>
      </c>
      <c r="R2" s="3"/>
      <c r="S2" s="129" t="s">
        <v>115</v>
      </c>
      <c r="T2" s="129"/>
      <c r="U2" s="129"/>
      <c r="V2" s="129"/>
    </row>
    <row r="3" spans="1:22" x14ac:dyDescent="0.25">
      <c r="A3" s="4" t="s">
        <v>9</v>
      </c>
      <c r="B3" s="4" t="s">
        <v>12</v>
      </c>
      <c r="C3" s="13" t="s">
        <v>82</v>
      </c>
      <c r="D3" s="13" t="s">
        <v>77</v>
      </c>
      <c r="E3" s="16" t="s">
        <v>79</v>
      </c>
      <c r="F3" s="16" t="s">
        <v>82</v>
      </c>
      <c r="G3" s="16" t="s">
        <v>87</v>
      </c>
      <c r="H3" s="16" t="s">
        <v>82</v>
      </c>
      <c r="I3" s="88" t="s">
        <v>77</v>
      </c>
      <c r="J3" s="36">
        <v>27064924.9909073</v>
      </c>
      <c r="K3" s="36">
        <v>17234496.015804701</v>
      </c>
      <c r="L3" s="19" t="s">
        <v>89</v>
      </c>
      <c r="M3" s="19" t="s">
        <v>88</v>
      </c>
      <c r="N3" s="19" t="s">
        <v>82</v>
      </c>
      <c r="O3" s="20" t="s">
        <v>94</v>
      </c>
      <c r="P3" s="13" t="s">
        <v>96</v>
      </c>
      <c r="Q3" s="16" t="s">
        <v>77</v>
      </c>
    </row>
    <row r="4" spans="1:22" ht="12" customHeight="1" x14ac:dyDescent="0.25">
      <c r="A4" s="4" t="s">
        <v>3</v>
      </c>
      <c r="B4" s="4" t="s">
        <v>2</v>
      </c>
      <c r="C4" s="13" t="s">
        <v>82</v>
      </c>
      <c r="D4" s="13" t="s">
        <v>82</v>
      </c>
      <c r="E4" s="16" t="s">
        <v>77</v>
      </c>
      <c r="F4" s="16" t="s">
        <v>82</v>
      </c>
      <c r="G4" s="16" t="s">
        <v>87</v>
      </c>
      <c r="H4" s="16" t="s">
        <v>82</v>
      </c>
      <c r="I4" s="88" t="s">
        <v>82</v>
      </c>
      <c r="J4" s="36">
        <v>39815724.256226704</v>
      </c>
      <c r="K4" s="36">
        <v>21915227.050067101</v>
      </c>
      <c r="L4" s="19" t="s">
        <v>88</v>
      </c>
      <c r="M4" s="19"/>
      <c r="N4" s="19" t="s">
        <v>82</v>
      </c>
      <c r="O4" s="20" t="s">
        <v>94</v>
      </c>
      <c r="P4" s="13" t="s">
        <v>96</v>
      </c>
      <c r="Q4" s="16" t="s">
        <v>82</v>
      </c>
    </row>
    <row r="5" spans="1:22" x14ac:dyDescent="0.25">
      <c r="A5" s="4" t="s">
        <v>32</v>
      </c>
      <c r="B5" s="4" t="s">
        <v>34</v>
      </c>
      <c r="C5" s="13" t="s">
        <v>77</v>
      </c>
      <c r="D5" s="13" t="s">
        <v>82</v>
      </c>
      <c r="E5" s="16" t="s">
        <v>77</v>
      </c>
      <c r="F5" s="16" t="s">
        <v>77</v>
      </c>
      <c r="G5" s="16" t="s">
        <v>86</v>
      </c>
      <c r="H5" s="16" t="s">
        <v>77</v>
      </c>
      <c r="I5" s="88" t="s">
        <v>82</v>
      </c>
      <c r="J5" s="36">
        <v>650175.92775022902</v>
      </c>
      <c r="K5" s="36">
        <v>0</v>
      </c>
      <c r="L5" s="19" t="s">
        <v>90</v>
      </c>
      <c r="M5" s="19" t="s">
        <v>89</v>
      </c>
      <c r="N5" s="19" t="s">
        <v>77</v>
      </c>
      <c r="O5" s="20" t="s">
        <v>94</v>
      </c>
      <c r="P5" s="13" t="s">
        <v>96</v>
      </c>
      <c r="Q5" s="16" t="s">
        <v>82</v>
      </c>
    </row>
    <row r="6" spans="1:22" ht="12" customHeight="1" x14ac:dyDescent="0.25">
      <c r="A6" s="4" t="s">
        <v>6</v>
      </c>
      <c r="B6" s="4" t="s">
        <v>6</v>
      </c>
      <c r="C6" s="13" t="s">
        <v>82</v>
      </c>
      <c r="D6" s="13" t="s">
        <v>82</v>
      </c>
      <c r="E6" s="16" t="s">
        <v>79</v>
      </c>
      <c r="F6" s="16" t="s">
        <v>82</v>
      </c>
      <c r="G6" s="16" t="s">
        <v>87</v>
      </c>
      <c r="H6" s="16" t="s">
        <v>82</v>
      </c>
      <c r="I6" s="88" t="s">
        <v>82</v>
      </c>
      <c r="J6" s="36">
        <v>50035678.411177099</v>
      </c>
      <c r="K6" s="36">
        <v>23073037.386154301</v>
      </c>
      <c r="L6" s="19" t="s">
        <v>88</v>
      </c>
      <c r="M6" s="19"/>
      <c r="N6" s="19" t="s">
        <v>82</v>
      </c>
      <c r="O6" s="20" t="s">
        <v>93</v>
      </c>
      <c r="P6" s="27" t="s">
        <v>95</v>
      </c>
      <c r="Q6" s="16" t="s">
        <v>82</v>
      </c>
    </row>
    <row r="7" spans="1:22" x14ac:dyDescent="0.25">
      <c r="A7" s="4" t="s">
        <v>32</v>
      </c>
      <c r="B7" s="4" t="s">
        <v>40</v>
      </c>
      <c r="C7" s="13" t="s">
        <v>82</v>
      </c>
      <c r="D7" s="13" t="s">
        <v>82</v>
      </c>
      <c r="E7" s="16" t="s">
        <v>77</v>
      </c>
      <c r="F7" s="16" t="s">
        <v>77</v>
      </c>
      <c r="G7" s="16" t="s">
        <v>86</v>
      </c>
      <c r="H7" s="16" t="s">
        <v>82</v>
      </c>
      <c r="I7" s="88" t="s">
        <v>82</v>
      </c>
      <c r="J7" s="36">
        <v>1032472.6636609701</v>
      </c>
      <c r="K7" s="36">
        <v>21548.226137086502</v>
      </c>
      <c r="L7" s="19" t="s">
        <v>89</v>
      </c>
      <c r="M7" s="19" t="s">
        <v>88</v>
      </c>
      <c r="N7" s="19" t="s">
        <v>82</v>
      </c>
      <c r="O7" s="20" t="s">
        <v>94</v>
      </c>
      <c r="P7" s="13" t="s">
        <v>96</v>
      </c>
      <c r="Q7" s="16" t="s">
        <v>77</v>
      </c>
    </row>
    <row r="8" spans="1:22" ht="12" customHeight="1" x14ac:dyDescent="0.25">
      <c r="A8" s="4" t="s">
        <v>15</v>
      </c>
      <c r="B8" s="4" t="s">
        <v>18</v>
      </c>
      <c r="C8" s="13" t="s">
        <v>82</v>
      </c>
      <c r="D8" s="13" t="s">
        <v>82</v>
      </c>
      <c r="E8" s="16" t="s">
        <v>77</v>
      </c>
      <c r="F8" s="16" t="s">
        <v>77</v>
      </c>
      <c r="G8" s="16" t="s">
        <v>86</v>
      </c>
      <c r="H8" s="16" t="s">
        <v>82</v>
      </c>
      <c r="I8" s="88" t="s">
        <v>82</v>
      </c>
      <c r="J8" s="36">
        <v>11336399.708737999</v>
      </c>
      <c r="K8" s="36">
        <v>5674930.3531070901</v>
      </c>
      <c r="L8" s="19" t="s">
        <v>89</v>
      </c>
      <c r="M8" s="19" t="s">
        <v>88</v>
      </c>
      <c r="N8" s="19" t="s">
        <v>82</v>
      </c>
      <c r="O8" s="20" t="s">
        <v>93</v>
      </c>
      <c r="P8" s="13" t="s">
        <v>96</v>
      </c>
      <c r="Q8" s="16" t="s">
        <v>77</v>
      </c>
    </row>
    <row r="9" spans="1:22" x14ac:dyDescent="0.25">
      <c r="A9" s="4" t="s">
        <v>147</v>
      </c>
      <c r="B9" s="4" t="s">
        <v>150</v>
      </c>
      <c r="C9" s="13" t="s">
        <v>77</v>
      </c>
      <c r="D9" s="13" t="s">
        <v>77</v>
      </c>
      <c r="E9" s="16" t="s">
        <v>77</v>
      </c>
      <c r="F9" s="16" t="s">
        <v>77</v>
      </c>
      <c r="G9" s="16" t="s">
        <v>86</v>
      </c>
      <c r="H9" s="16" t="s">
        <v>77</v>
      </c>
      <c r="I9" s="88" t="s">
        <v>77</v>
      </c>
      <c r="J9" s="36">
        <v>498345.109750768</v>
      </c>
      <c r="K9" s="36">
        <v>0</v>
      </c>
      <c r="L9" s="19" t="s">
        <v>90</v>
      </c>
      <c r="M9" s="19"/>
      <c r="N9" s="19" t="s">
        <v>77</v>
      </c>
      <c r="O9" s="20" t="s">
        <v>94</v>
      </c>
      <c r="P9" s="13" t="s">
        <v>96</v>
      </c>
      <c r="Q9" s="16" t="s">
        <v>77</v>
      </c>
    </row>
    <row r="10" spans="1:22" x14ac:dyDescent="0.25">
      <c r="A10" s="4" t="s">
        <v>147</v>
      </c>
      <c r="B10" s="4" t="s">
        <v>157</v>
      </c>
      <c r="C10" s="13" t="s">
        <v>77</v>
      </c>
      <c r="D10" s="13" t="s">
        <v>77</v>
      </c>
      <c r="E10" s="16" t="s">
        <v>77</v>
      </c>
      <c r="F10" s="16" t="s">
        <v>77</v>
      </c>
      <c r="G10" s="16" t="s">
        <v>86</v>
      </c>
      <c r="H10" s="16" t="s">
        <v>77</v>
      </c>
      <c r="I10" s="88" t="s">
        <v>77</v>
      </c>
      <c r="J10" s="36">
        <v>942587.16679823596</v>
      </c>
      <c r="K10" s="36">
        <v>52.115330728754202</v>
      </c>
      <c r="L10" s="19" t="s">
        <v>89</v>
      </c>
      <c r="M10" s="19" t="s">
        <v>88</v>
      </c>
      <c r="N10" s="19" t="s">
        <v>77</v>
      </c>
      <c r="O10" s="20" t="s">
        <v>94</v>
      </c>
      <c r="P10" s="13" t="s">
        <v>96</v>
      </c>
      <c r="Q10" s="16" t="s">
        <v>77</v>
      </c>
    </row>
    <row r="11" spans="1:22" x14ac:dyDescent="0.25">
      <c r="A11" s="4" t="s">
        <v>147</v>
      </c>
      <c r="B11" s="4" t="s">
        <v>151</v>
      </c>
      <c r="C11" s="13" t="s">
        <v>82</v>
      </c>
      <c r="D11" s="13" t="s">
        <v>77</v>
      </c>
      <c r="E11" s="16" t="s">
        <v>77</v>
      </c>
      <c r="F11" s="16" t="s">
        <v>77</v>
      </c>
      <c r="G11" s="16" t="s">
        <v>86</v>
      </c>
      <c r="H11" s="16" t="s">
        <v>82</v>
      </c>
      <c r="I11" s="88" t="s">
        <v>77</v>
      </c>
      <c r="J11" s="36">
        <v>476398.03571087797</v>
      </c>
      <c r="K11" s="36">
        <v>312095.208694492</v>
      </c>
      <c r="L11" s="19" t="s">
        <v>90</v>
      </c>
      <c r="M11" s="19"/>
      <c r="N11" s="19" t="s">
        <v>82</v>
      </c>
      <c r="O11" s="20" t="s">
        <v>94</v>
      </c>
      <c r="P11" s="13" t="s">
        <v>96</v>
      </c>
      <c r="Q11" s="16" t="s">
        <v>77</v>
      </c>
    </row>
    <row r="12" spans="1:22" x14ac:dyDescent="0.25">
      <c r="A12" s="4" t="s">
        <v>32</v>
      </c>
      <c r="B12" s="4" t="s">
        <v>43</v>
      </c>
      <c r="C12" s="13" t="s">
        <v>77</v>
      </c>
      <c r="D12" s="13" t="s">
        <v>77</v>
      </c>
      <c r="E12" s="16" t="s">
        <v>77</v>
      </c>
      <c r="F12" s="16" t="s">
        <v>77</v>
      </c>
      <c r="G12" s="16" t="s">
        <v>86</v>
      </c>
      <c r="H12" s="16" t="s">
        <v>77</v>
      </c>
      <c r="I12" s="88" t="s">
        <v>77</v>
      </c>
      <c r="J12" s="36">
        <v>127331.096398364</v>
      </c>
      <c r="K12" s="36">
        <v>1596.48834482453</v>
      </c>
      <c r="L12" s="19" t="s">
        <v>89</v>
      </c>
      <c r="M12" s="19" t="s">
        <v>88</v>
      </c>
      <c r="N12" s="19" t="s">
        <v>77</v>
      </c>
      <c r="O12" s="20" t="s">
        <v>94</v>
      </c>
      <c r="P12" s="13" t="s">
        <v>96</v>
      </c>
      <c r="Q12" s="16" t="s">
        <v>77</v>
      </c>
    </row>
    <row r="13" spans="1:22" x14ac:dyDescent="0.25">
      <c r="A13" s="4" t="s">
        <v>15</v>
      </c>
      <c r="B13" s="4" t="s">
        <v>21</v>
      </c>
      <c r="C13" s="13" t="s">
        <v>77</v>
      </c>
      <c r="D13" s="13" t="s">
        <v>82</v>
      </c>
      <c r="E13" s="16" t="s">
        <v>77</v>
      </c>
      <c r="F13" s="16" t="s">
        <v>77</v>
      </c>
      <c r="G13" s="16" t="s">
        <v>86</v>
      </c>
      <c r="H13" s="16" t="s">
        <v>77</v>
      </c>
      <c r="I13" s="88" t="s">
        <v>82</v>
      </c>
      <c r="J13" s="36">
        <v>2104355.5382402302</v>
      </c>
      <c r="K13" s="36">
        <v>0</v>
      </c>
      <c r="L13" s="19" t="s">
        <v>90</v>
      </c>
      <c r="M13" s="19"/>
      <c r="N13" s="19" t="s">
        <v>77</v>
      </c>
      <c r="O13" s="20" t="s">
        <v>93</v>
      </c>
      <c r="P13" s="13" t="s">
        <v>96</v>
      </c>
      <c r="Q13" s="16" t="s">
        <v>77</v>
      </c>
    </row>
    <row r="14" spans="1:22" x14ac:dyDescent="0.25">
      <c r="A14" s="4" t="s">
        <v>15</v>
      </c>
      <c r="B14" s="4" t="s">
        <v>24</v>
      </c>
      <c r="C14" s="13" t="s">
        <v>82</v>
      </c>
      <c r="D14" s="13" t="s">
        <v>82</v>
      </c>
      <c r="E14" s="16" t="s">
        <v>77</v>
      </c>
      <c r="F14" s="16" t="s">
        <v>77</v>
      </c>
      <c r="G14" s="16" t="s">
        <v>86</v>
      </c>
      <c r="H14" s="16" t="s">
        <v>82</v>
      </c>
      <c r="I14" s="88" t="s">
        <v>82</v>
      </c>
      <c r="J14" s="36">
        <v>8820556.6799736898</v>
      </c>
      <c r="K14" s="36">
        <v>0</v>
      </c>
      <c r="L14" s="19" t="s">
        <v>89</v>
      </c>
      <c r="M14" s="19" t="s">
        <v>88</v>
      </c>
      <c r="N14" s="19" t="s">
        <v>82</v>
      </c>
      <c r="O14" s="20" t="s">
        <v>93</v>
      </c>
      <c r="P14" s="13" t="s">
        <v>96</v>
      </c>
      <c r="Q14" s="16" t="s">
        <v>77</v>
      </c>
    </row>
    <row r="15" spans="1:22" x14ac:dyDescent="0.25">
      <c r="A15" s="4" t="s">
        <v>15</v>
      </c>
      <c r="B15" s="4" t="s">
        <v>23</v>
      </c>
      <c r="C15" s="13" t="s">
        <v>82</v>
      </c>
      <c r="D15" s="13" t="s">
        <v>82</v>
      </c>
      <c r="E15" s="16" t="s">
        <v>77</v>
      </c>
      <c r="F15" s="16" t="s">
        <v>77</v>
      </c>
      <c r="G15" s="16" t="s">
        <v>86</v>
      </c>
      <c r="H15" s="16" t="s">
        <v>82</v>
      </c>
      <c r="I15" s="88" t="s">
        <v>82</v>
      </c>
      <c r="J15" s="36">
        <v>16763378.911113299</v>
      </c>
      <c r="K15" s="36">
        <v>0</v>
      </c>
      <c r="L15" s="19" t="s">
        <v>89</v>
      </c>
      <c r="M15" s="19" t="s">
        <v>88</v>
      </c>
      <c r="N15" s="19" t="s">
        <v>82</v>
      </c>
      <c r="O15" s="20" t="s">
        <v>93</v>
      </c>
      <c r="P15" s="13" t="s">
        <v>96</v>
      </c>
      <c r="Q15" s="16" t="s">
        <v>77</v>
      </c>
    </row>
    <row r="16" spans="1:22" x14ac:dyDescent="0.25">
      <c r="A16" s="4" t="s">
        <v>15</v>
      </c>
      <c r="B16" s="4" t="s">
        <v>20</v>
      </c>
      <c r="C16" s="13" t="s">
        <v>82</v>
      </c>
      <c r="D16" s="13" t="s">
        <v>82</v>
      </c>
      <c r="E16" s="16" t="s">
        <v>77</v>
      </c>
      <c r="F16" s="16" t="s">
        <v>77</v>
      </c>
      <c r="G16" s="16" t="s">
        <v>86</v>
      </c>
      <c r="H16" s="16" t="s">
        <v>82</v>
      </c>
      <c r="I16" s="88" t="s">
        <v>82</v>
      </c>
      <c r="J16" s="36">
        <v>8368458.6891013002</v>
      </c>
      <c r="K16" s="36">
        <v>486096.16871532501</v>
      </c>
      <c r="L16" s="19" t="s">
        <v>89</v>
      </c>
      <c r="M16" s="19" t="s">
        <v>88</v>
      </c>
      <c r="N16" s="19" t="s">
        <v>82</v>
      </c>
      <c r="O16" s="20" t="s">
        <v>93</v>
      </c>
      <c r="P16" s="13" t="s">
        <v>96</v>
      </c>
      <c r="Q16" s="16" t="s">
        <v>82</v>
      </c>
    </row>
    <row r="17" spans="1:17" x14ac:dyDescent="0.25">
      <c r="A17" s="4" t="s">
        <v>15</v>
      </c>
      <c r="B17" s="4" t="s">
        <v>14</v>
      </c>
      <c r="C17" s="13" t="s">
        <v>82</v>
      </c>
      <c r="D17" s="13" t="s">
        <v>82</v>
      </c>
      <c r="E17" s="16" t="s">
        <v>77</v>
      </c>
      <c r="F17" s="16" t="s">
        <v>82</v>
      </c>
      <c r="G17" s="16" t="s">
        <v>87</v>
      </c>
      <c r="H17" s="16" t="s">
        <v>82</v>
      </c>
      <c r="I17" s="88" t="s">
        <v>82</v>
      </c>
      <c r="J17" s="36">
        <v>26545333.681515601</v>
      </c>
      <c r="K17" s="36">
        <v>6674155.90785354</v>
      </c>
      <c r="L17" s="19" t="s">
        <v>88</v>
      </c>
      <c r="M17" s="19"/>
      <c r="N17" s="19" t="s">
        <v>82</v>
      </c>
      <c r="O17" s="20" t="s">
        <v>94</v>
      </c>
      <c r="P17" s="13" t="s">
        <v>96</v>
      </c>
      <c r="Q17" s="16" t="s">
        <v>82</v>
      </c>
    </row>
    <row r="18" spans="1:17" x14ac:dyDescent="0.25">
      <c r="A18" s="4" t="s">
        <v>15</v>
      </c>
      <c r="B18" s="4" t="s">
        <v>19</v>
      </c>
      <c r="C18" s="13" t="s">
        <v>77</v>
      </c>
      <c r="D18" s="13" t="s">
        <v>82</v>
      </c>
      <c r="E18" s="16" t="s">
        <v>77</v>
      </c>
      <c r="F18" s="16" t="s">
        <v>77</v>
      </c>
      <c r="G18" s="16" t="s">
        <v>86</v>
      </c>
      <c r="H18" s="16" t="s">
        <v>77</v>
      </c>
      <c r="I18" s="88" t="s">
        <v>82</v>
      </c>
      <c r="J18" s="36">
        <v>2973734.1173880599</v>
      </c>
      <c r="K18" s="36">
        <v>101437.458824282</v>
      </c>
      <c r="L18" s="19" t="s">
        <v>89</v>
      </c>
      <c r="M18" s="19" t="s">
        <v>88</v>
      </c>
      <c r="N18" s="19" t="s">
        <v>77</v>
      </c>
      <c r="O18" s="20" t="s">
        <v>94</v>
      </c>
      <c r="P18" s="13" t="s">
        <v>96</v>
      </c>
      <c r="Q18" s="16" t="s">
        <v>77</v>
      </c>
    </row>
    <row r="19" spans="1:17" x14ac:dyDescent="0.25">
      <c r="A19" s="4" t="s">
        <v>15</v>
      </c>
      <c r="B19" s="4" t="s">
        <v>16</v>
      </c>
      <c r="C19" s="13" t="s">
        <v>82</v>
      </c>
      <c r="D19" s="13" t="s">
        <v>82</v>
      </c>
      <c r="E19" s="16" t="s">
        <v>77</v>
      </c>
      <c r="F19" s="16" t="s">
        <v>82</v>
      </c>
      <c r="G19" s="16" t="s">
        <v>87</v>
      </c>
      <c r="H19" s="16" t="s">
        <v>82</v>
      </c>
      <c r="I19" s="88" t="s">
        <v>82</v>
      </c>
      <c r="J19" s="36">
        <v>17985769.605033301</v>
      </c>
      <c r="K19" s="36">
        <v>3401492.4374669502</v>
      </c>
      <c r="L19" s="19" t="s">
        <v>88</v>
      </c>
      <c r="M19" s="19"/>
      <c r="N19" s="19" t="s">
        <v>82</v>
      </c>
      <c r="O19" s="20" t="s">
        <v>94</v>
      </c>
      <c r="P19" s="13" t="s">
        <v>96</v>
      </c>
      <c r="Q19" s="16" t="s">
        <v>77</v>
      </c>
    </row>
    <row r="20" spans="1:17" x14ac:dyDescent="0.25">
      <c r="A20" s="4" t="s">
        <v>147</v>
      </c>
      <c r="B20" s="4" t="s">
        <v>148</v>
      </c>
      <c r="C20" s="13" t="s">
        <v>82</v>
      </c>
      <c r="D20" s="13" t="s">
        <v>77</v>
      </c>
      <c r="E20" s="16" t="s">
        <v>77</v>
      </c>
      <c r="F20" s="16" t="s">
        <v>82</v>
      </c>
      <c r="G20" s="16" t="s">
        <v>87</v>
      </c>
      <c r="H20" s="16" t="s">
        <v>82</v>
      </c>
      <c r="I20" s="88" t="s">
        <v>77</v>
      </c>
      <c r="J20" s="36">
        <v>26396241.385757402</v>
      </c>
      <c r="K20" s="36">
        <v>11821884.512955301</v>
      </c>
      <c r="L20" s="19" t="s">
        <v>88</v>
      </c>
      <c r="M20" s="19"/>
      <c r="N20" s="19" t="s">
        <v>82</v>
      </c>
      <c r="O20" s="20" t="s">
        <v>94</v>
      </c>
      <c r="P20" s="13" t="s">
        <v>96</v>
      </c>
      <c r="Q20" s="16" t="s">
        <v>77</v>
      </c>
    </row>
    <row r="21" spans="1:17" ht="12" customHeight="1" x14ac:dyDescent="0.25">
      <c r="A21" s="4" t="s">
        <v>147</v>
      </c>
      <c r="B21" s="4" t="s">
        <v>158</v>
      </c>
      <c r="C21" s="13" t="s">
        <v>82</v>
      </c>
      <c r="D21" s="13" t="s">
        <v>77</v>
      </c>
      <c r="E21" s="16" t="s">
        <v>77</v>
      </c>
      <c r="F21" s="16" t="s">
        <v>82</v>
      </c>
      <c r="G21" s="16" t="s">
        <v>87</v>
      </c>
      <c r="H21" s="16" t="s">
        <v>82</v>
      </c>
      <c r="I21" s="88" t="s">
        <v>77</v>
      </c>
      <c r="J21" s="36">
        <v>5036184.44579772</v>
      </c>
      <c r="K21" s="36">
        <v>3500479.4526416901</v>
      </c>
      <c r="L21" s="19" t="s">
        <v>88</v>
      </c>
      <c r="M21" s="19"/>
      <c r="N21" s="19" t="s">
        <v>82</v>
      </c>
      <c r="O21" s="20" t="s">
        <v>94</v>
      </c>
      <c r="P21" s="13" t="s">
        <v>96</v>
      </c>
      <c r="Q21" s="16" t="s">
        <v>77</v>
      </c>
    </row>
    <row r="22" spans="1:17" x14ac:dyDescent="0.25">
      <c r="A22" s="4" t="s">
        <v>147</v>
      </c>
      <c r="B22" s="4" t="s">
        <v>152</v>
      </c>
      <c r="C22" s="13" t="s">
        <v>82</v>
      </c>
      <c r="D22" s="13" t="s">
        <v>77</v>
      </c>
      <c r="E22" s="16" t="s">
        <v>77</v>
      </c>
      <c r="F22" s="16" t="s">
        <v>82</v>
      </c>
      <c r="G22" s="16" t="s">
        <v>87</v>
      </c>
      <c r="H22" s="16" t="s">
        <v>82</v>
      </c>
      <c r="I22" s="88" t="s">
        <v>77</v>
      </c>
      <c r="J22" s="36">
        <v>12363557.480228299</v>
      </c>
      <c r="K22" s="36">
        <v>6580373.2897930704</v>
      </c>
      <c r="L22" s="19" t="s">
        <v>88</v>
      </c>
      <c r="M22" s="19"/>
      <c r="N22" s="19" t="s">
        <v>82</v>
      </c>
      <c r="O22" s="20" t="s">
        <v>93</v>
      </c>
      <c r="P22" s="13" t="s">
        <v>96</v>
      </c>
      <c r="Q22" s="16" t="s">
        <v>77</v>
      </c>
    </row>
    <row r="23" spans="1:17" x14ac:dyDescent="0.25">
      <c r="A23" s="4" t="s">
        <v>32</v>
      </c>
      <c r="B23" s="4" t="s">
        <v>48</v>
      </c>
      <c r="C23" s="13" t="s">
        <v>82</v>
      </c>
      <c r="D23" s="13" t="s">
        <v>77</v>
      </c>
      <c r="E23" s="16" t="s">
        <v>77</v>
      </c>
      <c r="F23" s="16" t="s">
        <v>77</v>
      </c>
      <c r="G23" s="16" t="s">
        <v>86</v>
      </c>
      <c r="H23" s="16" t="s">
        <v>82</v>
      </c>
      <c r="I23" s="88" t="s">
        <v>77</v>
      </c>
      <c r="J23" s="36">
        <v>25760099.590502799</v>
      </c>
      <c r="K23" s="36">
        <v>2379989.9021121101</v>
      </c>
      <c r="L23" s="19" t="s">
        <v>89</v>
      </c>
      <c r="M23" s="19" t="s">
        <v>88</v>
      </c>
      <c r="N23" s="19" t="s">
        <v>82</v>
      </c>
      <c r="O23" s="20" t="s">
        <v>94</v>
      </c>
      <c r="P23" s="13" t="s">
        <v>96</v>
      </c>
      <c r="Q23" s="16" t="s">
        <v>77</v>
      </c>
    </row>
    <row r="24" spans="1:17" x14ac:dyDescent="0.25">
      <c r="A24" s="4" t="s">
        <v>147</v>
      </c>
      <c r="B24" s="4" t="s">
        <v>155</v>
      </c>
      <c r="C24" s="13" t="s">
        <v>82</v>
      </c>
      <c r="D24" s="13" t="s">
        <v>77</v>
      </c>
      <c r="E24" s="16" t="s">
        <v>77</v>
      </c>
      <c r="F24" s="16" t="s">
        <v>77</v>
      </c>
      <c r="G24" s="16" t="s">
        <v>86</v>
      </c>
      <c r="H24" s="16" t="s">
        <v>82</v>
      </c>
      <c r="I24" s="88" t="s">
        <v>77</v>
      </c>
      <c r="J24" s="36">
        <v>6985056.9106070902</v>
      </c>
      <c r="K24" s="36">
        <v>5364867.6848291596</v>
      </c>
      <c r="L24" s="19" t="s">
        <v>90</v>
      </c>
      <c r="M24" s="19" t="s">
        <v>161</v>
      </c>
      <c r="N24" s="19" t="s">
        <v>82</v>
      </c>
      <c r="O24" s="20" t="s">
        <v>93</v>
      </c>
      <c r="P24" s="27" t="s">
        <v>95</v>
      </c>
      <c r="Q24" s="16" t="s">
        <v>77</v>
      </c>
    </row>
    <row r="25" spans="1:17" x14ac:dyDescent="0.25">
      <c r="A25" s="4" t="s">
        <v>32</v>
      </c>
      <c r="B25" s="4" t="s">
        <v>33</v>
      </c>
      <c r="C25" s="13" t="s">
        <v>82</v>
      </c>
      <c r="D25" s="13" t="s">
        <v>77</v>
      </c>
      <c r="E25" s="16" t="s">
        <v>77</v>
      </c>
      <c r="F25" s="16" t="s">
        <v>82</v>
      </c>
      <c r="G25" s="16" t="s">
        <v>87</v>
      </c>
      <c r="H25" s="16" t="s">
        <v>82</v>
      </c>
      <c r="I25" s="88" t="s">
        <v>77</v>
      </c>
      <c r="J25" s="36">
        <v>15724939.9736057</v>
      </c>
      <c r="K25" s="36">
        <v>9729537.0557852909</v>
      </c>
      <c r="L25" s="19" t="s">
        <v>88</v>
      </c>
      <c r="M25" s="19"/>
      <c r="N25" s="19" t="s">
        <v>82</v>
      </c>
      <c r="O25" s="20" t="s">
        <v>94</v>
      </c>
      <c r="P25" s="13" t="s">
        <v>96</v>
      </c>
      <c r="Q25" s="16" t="s">
        <v>77</v>
      </c>
    </row>
    <row r="26" spans="1:17" x14ac:dyDescent="0.25">
      <c r="A26" s="4" t="s">
        <v>147</v>
      </c>
      <c r="B26" s="4" t="s">
        <v>154</v>
      </c>
      <c r="C26" s="13" t="s">
        <v>82</v>
      </c>
      <c r="D26" s="13" t="s">
        <v>77</v>
      </c>
      <c r="E26" s="16" t="s">
        <v>77</v>
      </c>
      <c r="F26" s="16" t="s">
        <v>82</v>
      </c>
      <c r="G26" s="16" t="s">
        <v>86</v>
      </c>
      <c r="H26" s="16" t="s">
        <v>82</v>
      </c>
      <c r="I26" s="88" t="s">
        <v>77</v>
      </c>
      <c r="J26" s="36">
        <v>6583882.8930198299</v>
      </c>
      <c r="K26" s="36">
        <v>114755.561026864</v>
      </c>
      <c r="L26" s="19" t="s">
        <v>88</v>
      </c>
      <c r="M26" s="19"/>
      <c r="N26" s="19" t="s">
        <v>82</v>
      </c>
      <c r="O26" s="20" t="s">
        <v>94</v>
      </c>
      <c r="P26" s="13" t="s">
        <v>96</v>
      </c>
      <c r="Q26" s="16" t="s">
        <v>77</v>
      </c>
    </row>
    <row r="27" spans="1:17" x14ac:dyDescent="0.25">
      <c r="A27" s="4" t="s">
        <v>32</v>
      </c>
      <c r="B27" s="4" t="s">
        <v>39</v>
      </c>
      <c r="C27" s="13" t="s">
        <v>77</v>
      </c>
      <c r="D27" s="13" t="s">
        <v>82</v>
      </c>
      <c r="E27" s="16" t="s">
        <v>77</v>
      </c>
      <c r="F27" s="16" t="s">
        <v>77</v>
      </c>
      <c r="G27" s="16" t="s">
        <v>86</v>
      </c>
      <c r="H27" s="16" t="s">
        <v>77</v>
      </c>
      <c r="I27" s="88" t="s">
        <v>82</v>
      </c>
      <c r="J27" s="36">
        <v>799700.17948274699</v>
      </c>
      <c r="K27" s="36">
        <v>0</v>
      </c>
      <c r="L27" s="19" t="s">
        <v>90</v>
      </c>
      <c r="M27" s="19"/>
      <c r="N27" s="19" t="s">
        <v>77</v>
      </c>
      <c r="O27" s="20" t="s">
        <v>94</v>
      </c>
      <c r="P27" s="13" t="s">
        <v>96</v>
      </c>
      <c r="Q27" s="16" t="s">
        <v>77</v>
      </c>
    </row>
    <row r="28" spans="1:17" x14ac:dyDescent="0.25">
      <c r="A28" s="4" t="s">
        <v>32</v>
      </c>
      <c r="B28" s="4" t="s">
        <v>38</v>
      </c>
      <c r="C28" s="13" t="s">
        <v>77</v>
      </c>
      <c r="D28" s="13" t="s">
        <v>82</v>
      </c>
      <c r="E28" s="16" t="s">
        <v>77</v>
      </c>
      <c r="F28" s="16" t="s">
        <v>77</v>
      </c>
      <c r="G28" s="16" t="s">
        <v>86</v>
      </c>
      <c r="H28" s="16" t="s">
        <v>77</v>
      </c>
      <c r="I28" s="88" t="s">
        <v>82</v>
      </c>
      <c r="J28" s="36">
        <v>391148.29126750899</v>
      </c>
      <c r="K28" s="36">
        <v>0</v>
      </c>
      <c r="L28" s="19" t="s">
        <v>90</v>
      </c>
      <c r="M28" s="19"/>
      <c r="N28" s="19" t="s">
        <v>77</v>
      </c>
      <c r="O28" s="20" t="s">
        <v>94</v>
      </c>
      <c r="P28" s="13" t="s">
        <v>96</v>
      </c>
      <c r="Q28" s="16" t="s">
        <v>77</v>
      </c>
    </row>
    <row r="29" spans="1:17" x14ac:dyDescent="0.25">
      <c r="A29" s="4" t="s">
        <v>3</v>
      </c>
      <c r="B29" s="4" t="s">
        <v>4</v>
      </c>
      <c r="C29" s="13" t="s">
        <v>82</v>
      </c>
      <c r="D29" s="13" t="s">
        <v>82</v>
      </c>
      <c r="E29" s="16" t="s">
        <v>77</v>
      </c>
      <c r="F29" s="16" t="s">
        <v>82</v>
      </c>
      <c r="G29" s="16" t="s">
        <v>87</v>
      </c>
      <c r="H29" s="16" t="s">
        <v>82</v>
      </c>
      <c r="I29" s="88" t="s">
        <v>82</v>
      </c>
      <c r="J29" s="36">
        <v>29925824.713504799</v>
      </c>
      <c r="K29" s="36">
        <v>17006216.423861701</v>
      </c>
      <c r="L29" s="19" t="s">
        <v>88</v>
      </c>
      <c r="M29" s="19"/>
      <c r="N29" s="19" t="s">
        <v>82</v>
      </c>
      <c r="O29" s="20" t="s">
        <v>93</v>
      </c>
      <c r="P29" s="27" t="s">
        <v>95</v>
      </c>
      <c r="Q29" s="16" t="s">
        <v>77</v>
      </c>
    </row>
    <row r="30" spans="1:17" x14ac:dyDescent="0.25">
      <c r="A30" s="4" t="s">
        <v>32</v>
      </c>
      <c r="B30" s="4" t="s">
        <v>46</v>
      </c>
      <c r="C30" s="13" t="s">
        <v>77</v>
      </c>
      <c r="D30" s="13" t="s">
        <v>82</v>
      </c>
      <c r="E30" s="16" t="s">
        <v>77</v>
      </c>
      <c r="F30" s="16" t="s">
        <v>77</v>
      </c>
      <c r="G30" s="16" t="s">
        <v>86</v>
      </c>
      <c r="H30" s="16" t="s">
        <v>77</v>
      </c>
      <c r="I30" s="88" t="s">
        <v>82</v>
      </c>
      <c r="J30" s="36">
        <v>251194.80280651199</v>
      </c>
      <c r="K30" s="36">
        <v>0</v>
      </c>
      <c r="L30" s="19" t="s">
        <v>89</v>
      </c>
      <c r="M30" s="19" t="s">
        <v>88</v>
      </c>
      <c r="N30" s="19" t="s">
        <v>77</v>
      </c>
      <c r="O30" s="20" t="s">
        <v>94</v>
      </c>
      <c r="P30" s="13" t="s">
        <v>96</v>
      </c>
      <c r="Q30" s="16" t="s">
        <v>77</v>
      </c>
    </row>
    <row r="31" spans="1:17" x14ac:dyDescent="0.25">
      <c r="A31" s="4" t="s">
        <v>32</v>
      </c>
      <c r="B31" s="4" t="s">
        <v>47</v>
      </c>
      <c r="C31" s="13" t="s">
        <v>77</v>
      </c>
      <c r="D31" s="13" t="s">
        <v>82</v>
      </c>
      <c r="E31" s="16" t="s">
        <v>77</v>
      </c>
      <c r="F31" s="16" t="s">
        <v>77</v>
      </c>
      <c r="G31" s="16" t="s">
        <v>86</v>
      </c>
      <c r="H31" s="16" t="s">
        <v>77</v>
      </c>
      <c r="I31" s="88" t="s">
        <v>82</v>
      </c>
      <c r="J31" s="36">
        <v>650399.69331892696</v>
      </c>
      <c r="K31" s="36">
        <v>207.41058838423501</v>
      </c>
      <c r="L31" s="19" t="s">
        <v>90</v>
      </c>
      <c r="M31" s="19" t="s">
        <v>89</v>
      </c>
      <c r="N31" s="19" t="s">
        <v>77</v>
      </c>
      <c r="O31" s="20" t="s">
        <v>94</v>
      </c>
      <c r="P31" s="13" t="s">
        <v>96</v>
      </c>
      <c r="Q31" s="16" t="s">
        <v>77</v>
      </c>
    </row>
    <row r="32" spans="1:17" x14ac:dyDescent="0.25">
      <c r="A32" s="4" t="s">
        <v>32</v>
      </c>
      <c r="B32" s="4" t="s">
        <v>41</v>
      </c>
      <c r="C32" s="13" t="s">
        <v>82</v>
      </c>
      <c r="D32" s="13" t="s">
        <v>82</v>
      </c>
      <c r="E32" s="16" t="s">
        <v>77</v>
      </c>
      <c r="F32" s="16" t="s">
        <v>77</v>
      </c>
      <c r="G32" s="16" t="s">
        <v>86</v>
      </c>
      <c r="H32" s="16" t="s">
        <v>82</v>
      </c>
      <c r="I32" s="88" t="s">
        <v>82</v>
      </c>
      <c r="J32" s="36">
        <v>340824.498648857</v>
      </c>
      <c r="K32" s="36">
        <v>97668.656081450303</v>
      </c>
      <c r="L32" s="19" t="s">
        <v>89</v>
      </c>
      <c r="M32" s="19" t="s">
        <v>88</v>
      </c>
      <c r="N32" s="19" t="s">
        <v>82</v>
      </c>
      <c r="O32" s="20" t="s">
        <v>94</v>
      </c>
      <c r="P32" s="13" t="s">
        <v>96</v>
      </c>
      <c r="Q32" s="16" t="s">
        <v>77</v>
      </c>
    </row>
    <row r="33" spans="1:17" x14ac:dyDescent="0.25">
      <c r="A33" s="4" t="s">
        <v>32</v>
      </c>
      <c r="B33" s="4" t="s">
        <v>35</v>
      </c>
      <c r="C33" s="13" t="s">
        <v>77</v>
      </c>
      <c r="D33" s="13" t="s">
        <v>82</v>
      </c>
      <c r="E33" s="16" t="s">
        <v>77</v>
      </c>
      <c r="F33" s="16" t="s">
        <v>77</v>
      </c>
      <c r="G33" s="16" t="s">
        <v>86</v>
      </c>
      <c r="H33" s="16" t="s">
        <v>77</v>
      </c>
      <c r="I33" s="88" t="s">
        <v>82</v>
      </c>
      <c r="J33" s="36">
        <v>834096.69284889498</v>
      </c>
      <c r="K33" s="36">
        <v>387.30009095189303</v>
      </c>
      <c r="L33" s="19" t="s">
        <v>89</v>
      </c>
      <c r="M33" s="19" t="s">
        <v>88</v>
      </c>
      <c r="N33" s="19" t="s">
        <v>77</v>
      </c>
      <c r="O33" s="20" t="s">
        <v>94</v>
      </c>
      <c r="P33" s="13" t="s">
        <v>96</v>
      </c>
      <c r="Q33" s="16" t="s">
        <v>77</v>
      </c>
    </row>
    <row r="34" spans="1:17" x14ac:dyDescent="0.25">
      <c r="A34" s="4" t="s">
        <v>3</v>
      </c>
      <c r="B34" s="4" t="s">
        <v>5</v>
      </c>
      <c r="C34" s="13" t="s">
        <v>82</v>
      </c>
      <c r="D34" s="13" t="s">
        <v>77</v>
      </c>
      <c r="E34" s="16" t="s">
        <v>80</v>
      </c>
      <c r="F34" s="16" t="s">
        <v>82</v>
      </c>
      <c r="G34" s="16" t="s">
        <v>87</v>
      </c>
      <c r="H34" s="16" t="s">
        <v>82</v>
      </c>
      <c r="I34" s="88" t="s">
        <v>77</v>
      </c>
      <c r="J34" s="36">
        <v>10761330.483804701</v>
      </c>
      <c r="K34" s="36">
        <v>6245645.9863446904</v>
      </c>
      <c r="L34" s="19" t="s">
        <v>88</v>
      </c>
      <c r="M34" s="19"/>
      <c r="N34" s="19" t="s">
        <v>82</v>
      </c>
      <c r="O34" s="20" t="s">
        <v>93</v>
      </c>
      <c r="P34" s="13" t="s">
        <v>96</v>
      </c>
      <c r="Q34" s="16" t="s">
        <v>82</v>
      </c>
    </row>
    <row r="35" spans="1:17" x14ac:dyDescent="0.25">
      <c r="A35" s="4" t="s">
        <v>32</v>
      </c>
      <c r="B35" s="4" t="s">
        <v>31</v>
      </c>
      <c r="C35" s="13" t="s">
        <v>82</v>
      </c>
      <c r="D35" s="13" t="s">
        <v>82</v>
      </c>
      <c r="E35" s="16" t="s">
        <v>77</v>
      </c>
      <c r="F35" s="16" t="s">
        <v>77</v>
      </c>
      <c r="G35" s="16" t="s">
        <v>86</v>
      </c>
      <c r="H35" s="16" t="s">
        <v>82</v>
      </c>
      <c r="I35" s="88" t="s">
        <v>82</v>
      </c>
      <c r="J35" s="36">
        <v>1178100.57707289</v>
      </c>
      <c r="K35" s="36">
        <v>25443.6969461915</v>
      </c>
      <c r="L35" s="19" t="s">
        <v>89</v>
      </c>
      <c r="M35" s="19" t="s">
        <v>88</v>
      </c>
      <c r="N35" s="19" t="s">
        <v>82</v>
      </c>
      <c r="O35" s="20" t="s">
        <v>94</v>
      </c>
      <c r="P35" s="13" t="s">
        <v>96</v>
      </c>
      <c r="Q35" s="16" t="s">
        <v>77</v>
      </c>
    </row>
    <row r="36" spans="1:17" x14ac:dyDescent="0.25">
      <c r="A36" s="4" t="s">
        <v>32</v>
      </c>
      <c r="B36" s="4" t="s">
        <v>44</v>
      </c>
      <c r="C36" s="13" t="s">
        <v>77</v>
      </c>
      <c r="D36" s="13" t="s">
        <v>82</v>
      </c>
      <c r="E36" s="16" t="s">
        <v>77</v>
      </c>
      <c r="F36" s="16" t="s">
        <v>77</v>
      </c>
      <c r="G36" s="16" t="s">
        <v>86</v>
      </c>
      <c r="H36" s="16" t="s">
        <v>77</v>
      </c>
      <c r="I36" s="88" t="s">
        <v>82</v>
      </c>
      <c r="J36" s="36">
        <v>882603.62815229595</v>
      </c>
      <c r="K36" s="36">
        <v>530.64676843890095</v>
      </c>
      <c r="L36" s="19" t="s">
        <v>89</v>
      </c>
      <c r="M36" s="19" t="s">
        <v>88</v>
      </c>
      <c r="N36" s="19" t="s">
        <v>77</v>
      </c>
      <c r="O36" s="20" t="s">
        <v>94</v>
      </c>
      <c r="P36" s="13" t="s">
        <v>96</v>
      </c>
      <c r="Q36" s="16" t="s">
        <v>77</v>
      </c>
    </row>
    <row r="37" spans="1:17" x14ac:dyDescent="0.25">
      <c r="A37" s="4" t="s">
        <v>32</v>
      </c>
      <c r="B37" s="4" t="s">
        <v>45</v>
      </c>
      <c r="C37" s="13" t="s">
        <v>77</v>
      </c>
      <c r="D37" s="13" t="s">
        <v>82</v>
      </c>
      <c r="E37" s="16" t="s">
        <v>77</v>
      </c>
      <c r="F37" s="16" t="s">
        <v>77</v>
      </c>
      <c r="G37" s="16" t="s">
        <v>86</v>
      </c>
      <c r="H37" s="16" t="s">
        <v>77</v>
      </c>
      <c r="I37" s="88" t="s">
        <v>82</v>
      </c>
      <c r="J37" s="36">
        <v>518469.491434175</v>
      </c>
      <c r="K37" s="36">
        <v>24.253863403386099</v>
      </c>
      <c r="L37" s="19" t="s">
        <v>89</v>
      </c>
      <c r="M37" s="19"/>
      <c r="N37" s="19" t="s">
        <v>77</v>
      </c>
      <c r="O37" s="20" t="s">
        <v>94</v>
      </c>
      <c r="P37" s="13" t="s">
        <v>96</v>
      </c>
      <c r="Q37" s="16" t="s">
        <v>77</v>
      </c>
    </row>
    <row r="38" spans="1:17" x14ac:dyDescent="0.25">
      <c r="A38" s="4" t="s">
        <v>147</v>
      </c>
      <c r="B38" s="4" t="s">
        <v>149</v>
      </c>
      <c r="C38" s="13" t="s">
        <v>82</v>
      </c>
      <c r="D38" s="13" t="s">
        <v>82</v>
      </c>
      <c r="E38" s="16" t="s">
        <v>77</v>
      </c>
      <c r="F38" s="16" t="s">
        <v>77</v>
      </c>
      <c r="G38" s="16" t="s">
        <v>86</v>
      </c>
      <c r="H38" s="16" t="s">
        <v>82</v>
      </c>
      <c r="I38" s="88" t="s">
        <v>82</v>
      </c>
      <c r="J38" s="36">
        <v>1714031.7198925</v>
      </c>
      <c r="K38" s="36">
        <v>78335.9552350023</v>
      </c>
      <c r="L38" s="19" t="s">
        <v>89</v>
      </c>
      <c r="M38" s="19" t="s">
        <v>88</v>
      </c>
      <c r="N38" s="19" t="s">
        <v>82</v>
      </c>
      <c r="O38" s="20" t="s">
        <v>94</v>
      </c>
      <c r="P38" s="13" t="s">
        <v>96</v>
      </c>
      <c r="Q38" s="16" t="s">
        <v>77</v>
      </c>
    </row>
    <row r="39" spans="1:17" x14ac:dyDescent="0.25">
      <c r="A39" s="4" t="s">
        <v>147</v>
      </c>
      <c r="B39" s="4" t="s">
        <v>159</v>
      </c>
      <c r="C39" s="13" t="s">
        <v>82</v>
      </c>
      <c r="D39" s="13" t="s">
        <v>82</v>
      </c>
      <c r="E39" s="16" t="s">
        <v>77</v>
      </c>
      <c r="F39" s="16" t="s">
        <v>77</v>
      </c>
      <c r="G39" s="16" t="s">
        <v>86</v>
      </c>
      <c r="H39" s="16" t="s">
        <v>82</v>
      </c>
      <c r="I39" s="88" t="s">
        <v>82</v>
      </c>
      <c r="J39" s="36">
        <v>252829.134609203</v>
      </c>
      <c r="K39" s="36">
        <v>44327.7496536861</v>
      </c>
      <c r="L39" s="19" t="s">
        <v>90</v>
      </c>
      <c r="M39" s="19"/>
      <c r="N39" s="19" t="s">
        <v>82</v>
      </c>
      <c r="O39" s="20" t="s">
        <v>94</v>
      </c>
      <c r="P39" s="13" t="s">
        <v>96</v>
      </c>
      <c r="Q39" s="16" t="s">
        <v>77</v>
      </c>
    </row>
    <row r="40" spans="1:17" x14ac:dyDescent="0.25">
      <c r="A40" s="4" t="s">
        <v>147</v>
      </c>
      <c r="B40" s="4" t="s">
        <v>153</v>
      </c>
      <c r="C40" s="13" t="s">
        <v>82</v>
      </c>
      <c r="D40" s="13" t="s">
        <v>82</v>
      </c>
      <c r="E40" s="16" t="s">
        <v>77</v>
      </c>
      <c r="F40" s="16" t="s">
        <v>77</v>
      </c>
      <c r="G40" s="16" t="s">
        <v>86</v>
      </c>
      <c r="H40" s="16" t="s">
        <v>82</v>
      </c>
      <c r="I40" s="88" t="s">
        <v>82</v>
      </c>
      <c r="J40" s="36">
        <v>453164.59750481998</v>
      </c>
      <c r="K40" s="36">
        <v>86445.928004488203</v>
      </c>
      <c r="L40" s="19" t="s">
        <v>89</v>
      </c>
      <c r="M40" s="19"/>
      <c r="N40" s="19" t="s">
        <v>82</v>
      </c>
      <c r="O40" s="20" t="s">
        <v>93</v>
      </c>
      <c r="P40" s="13" t="s">
        <v>96</v>
      </c>
      <c r="Q40" s="16" t="s">
        <v>77</v>
      </c>
    </row>
    <row r="41" spans="1:17" x14ac:dyDescent="0.25">
      <c r="A41" s="4" t="s">
        <v>147</v>
      </c>
      <c r="B41" s="4" t="s">
        <v>156</v>
      </c>
      <c r="C41" s="13" t="s">
        <v>82</v>
      </c>
      <c r="D41" s="13" t="s">
        <v>82</v>
      </c>
      <c r="E41" s="16" t="s">
        <v>77</v>
      </c>
      <c r="F41" s="16" t="s">
        <v>82</v>
      </c>
      <c r="G41" s="16" t="s">
        <v>86</v>
      </c>
      <c r="H41" s="16" t="s">
        <v>82</v>
      </c>
      <c r="I41" s="88" t="s">
        <v>82</v>
      </c>
      <c r="J41" s="36">
        <v>3962392.7421561899</v>
      </c>
      <c r="K41" s="36">
        <v>288820.89963467099</v>
      </c>
      <c r="L41" s="19" t="s">
        <v>88</v>
      </c>
      <c r="M41" s="19"/>
      <c r="N41" s="19" t="s">
        <v>82</v>
      </c>
      <c r="O41" s="20" t="s">
        <v>93</v>
      </c>
      <c r="P41" s="13" t="s">
        <v>96</v>
      </c>
      <c r="Q41" s="16" t="s">
        <v>77</v>
      </c>
    </row>
    <row r="42" spans="1:17" x14ac:dyDescent="0.25">
      <c r="A42" s="4" t="s">
        <v>9</v>
      </c>
      <c r="B42" s="4" t="s">
        <v>10</v>
      </c>
      <c r="C42" s="13" t="s">
        <v>82</v>
      </c>
      <c r="D42" s="13" t="s">
        <v>82</v>
      </c>
      <c r="E42" s="16" t="s">
        <v>77</v>
      </c>
      <c r="F42" s="16" t="s">
        <v>82</v>
      </c>
      <c r="G42" s="16" t="s">
        <v>87</v>
      </c>
      <c r="H42" s="16" t="s">
        <v>82</v>
      </c>
      <c r="I42" s="88" t="s">
        <v>82</v>
      </c>
      <c r="J42" s="36">
        <v>25320294.701405901</v>
      </c>
      <c r="K42" s="36">
        <v>14914484.781824199</v>
      </c>
      <c r="L42" s="19" t="s">
        <v>89</v>
      </c>
      <c r="M42" s="19" t="s">
        <v>88</v>
      </c>
      <c r="N42" s="19" t="s">
        <v>82</v>
      </c>
      <c r="O42" s="20" t="s">
        <v>94</v>
      </c>
      <c r="P42" s="13" t="s">
        <v>96</v>
      </c>
      <c r="Q42" s="16" t="s">
        <v>77</v>
      </c>
    </row>
    <row r="43" spans="1:17" x14ac:dyDescent="0.25">
      <c r="A43" s="4" t="s">
        <v>15</v>
      </c>
      <c r="B43" s="4" t="s">
        <v>22</v>
      </c>
      <c r="C43" s="13" t="s">
        <v>82</v>
      </c>
      <c r="D43" s="13" t="s">
        <v>82</v>
      </c>
      <c r="E43" s="16" t="s">
        <v>77</v>
      </c>
      <c r="F43" s="16" t="s">
        <v>77</v>
      </c>
      <c r="G43" s="16" t="s">
        <v>86</v>
      </c>
      <c r="H43" s="16" t="s">
        <v>82</v>
      </c>
      <c r="I43" s="88" t="s">
        <v>82</v>
      </c>
      <c r="J43" s="36">
        <v>17111058.439987801</v>
      </c>
      <c r="K43" s="36">
        <v>845570.95165162499</v>
      </c>
      <c r="L43" s="19" t="s">
        <v>89</v>
      </c>
      <c r="M43" s="19" t="s">
        <v>88</v>
      </c>
      <c r="N43" s="19" t="s">
        <v>82</v>
      </c>
      <c r="O43" s="20" t="s">
        <v>94</v>
      </c>
      <c r="P43" s="13" t="s">
        <v>96</v>
      </c>
      <c r="Q43" s="16" t="s">
        <v>77</v>
      </c>
    </row>
    <row r="44" spans="1:17" x14ac:dyDescent="0.25">
      <c r="A44" s="4" t="s">
        <v>9</v>
      </c>
      <c r="B44" s="4" t="s">
        <v>13</v>
      </c>
      <c r="C44" s="13" t="s">
        <v>82</v>
      </c>
      <c r="D44" s="13" t="s">
        <v>82</v>
      </c>
      <c r="E44" s="16" t="s">
        <v>77</v>
      </c>
      <c r="F44" s="16" t="s">
        <v>82</v>
      </c>
      <c r="G44" s="16" t="s">
        <v>87</v>
      </c>
      <c r="H44" s="16" t="s">
        <v>82</v>
      </c>
      <c r="I44" s="88" t="s">
        <v>82</v>
      </c>
      <c r="J44" s="36">
        <v>35358516.826527998</v>
      </c>
      <c r="K44" s="36">
        <v>19611304.826760001</v>
      </c>
      <c r="L44" s="19" t="s">
        <v>88</v>
      </c>
      <c r="M44" s="19"/>
      <c r="N44" s="19" t="s">
        <v>82</v>
      </c>
      <c r="O44" s="20" t="s">
        <v>94</v>
      </c>
      <c r="P44" s="13" t="s">
        <v>96</v>
      </c>
      <c r="Q44" s="16" t="s">
        <v>77</v>
      </c>
    </row>
    <row r="45" spans="1:17" x14ac:dyDescent="0.25">
      <c r="A45" s="4" t="s">
        <v>27</v>
      </c>
      <c r="B45" s="4" t="s">
        <v>27</v>
      </c>
      <c r="C45" s="13" t="s">
        <v>82</v>
      </c>
      <c r="D45" s="13" t="s">
        <v>82</v>
      </c>
      <c r="E45" s="16" t="s">
        <v>77</v>
      </c>
      <c r="F45" s="16" t="s">
        <v>82</v>
      </c>
      <c r="G45" s="16" t="s">
        <v>87</v>
      </c>
      <c r="H45" s="16" t="s">
        <v>82</v>
      </c>
      <c r="I45" s="88" t="s">
        <v>82</v>
      </c>
      <c r="J45" s="36">
        <v>18310053.685260098</v>
      </c>
      <c r="K45" s="36">
        <v>7331207.8573527802</v>
      </c>
      <c r="L45" s="19" t="s">
        <v>88</v>
      </c>
      <c r="M45" s="19"/>
      <c r="N45" s="19" t="s">
        <v>82</v>
      </c>
      <c r="O45" s="20" t="s">
        <v>94</v>
      </c>
      <c r="P45" s="13" t="s">
        <v>96</v>
      </c>
      <c r="Q45" s="16" t="s">
        <v>77</v>
      </c>
    </row>
    <row r="46" spans="1:17" x14ac:dyDescent="0.25">
      <c r="A46" s="4" t="s">
        <v>32</v>
      </c>
      <c r="B46" s="4" t="s">
        <v>37</v>
      </c>
      <c r="C46" s="13" t="s">
        <v>82</v>
      </c>
      <c r="D46" s="13" t="s">
        <v>82</v>
      </c>
      <c r="E46" s="16" t="s">
        <v>77</v>
      </c>
      <c r="F46" s="16" t="s">
        <v>77</v>
      </c>
      <c r="G46" s="16" t="s">
        <v>86</v>
      </c>
      <c r="H46" s="16" t="s">
        <v>82</v>
      </c>
      <c r="I46" s="88" t="s">
        <v>82</v>
      </c>
      <c r="J46" s="36">
        <v>1069428.7190624699</v>
      </c>
      <c r="K46" s="36">
        <v>63407.562485129303</v>
      </c>
      <c r="L46" s="19" t="s">
        <v>89</v>
      </c>
      <c r="M46" s="19" t="s">
        <v>88</v>
      </c>
      <c r="N46" s="19" t="s">
        <v>82</v>
      </c>
      <c r="O46" s="20" t="s">
        <v>94</v>
      </c>
      <c r="P46" s="13" t="s">
        <v>96</v>
      </c>
      <c r="Q46" s="16" t="s">
        <v>77</v>
      </c>
    </row>
    <row r="47" spans="1:17" x14ac:dyDescent="0.25">
      <c r="A47" s="4" t="s">
        <v>27</v>
      </c>
      <c r="B47" s="4" t="s">
        <v>30</v>
      </c>
      <c r="C47" s="13" t="s">
        <v>82</v>
      </c>
      <c r="D47" s="13" t="s">
        <v>82</v>
      </c>
      <c r="E47" s="16" t="s">
        <v>77</v>
      </c>
      <c r="F47" s="16" t="s">
        <v>82</v>
      </c>
      <c r="G47" s="16" t="s">
        <v>87</v>
      </c>
      <c r="H47" s="16" t="s">
        <v>82</v>
      </c>
      <c r="I47" s="88" t="s">
        <v>82</v>
      </c>
      <c r="J47" s="36">
        <v>21081163.760416601</v>
      </c>
      <c r="K47" s="36">
        <v>10216357.196660399</v>
      </c>
      <c r="L47" s="19" t="s">
        <v>88</v>
      </c>
      <c r="M47" s="19"/>
      <c r="N47" s="19" t="s">
        <v>82</v>
      </c>
      <c r="O47" s="20" t="s">
        <v>94</v>
      </c>
      <c r="P47" s="13" t="s">
        <v>96</v>
      </c>
      <c r="Q47" s="16" t="s">
        <v>77</v>
      </c>
    </row>
    <row r="48" spans="1:17" x14ac:dyDescent="0.25">
      <c r="A48" s="4" t="s">
        <v>32</v>
      </c>
      <c r="B48" s="4" t="s">
        <v>42</v>
      </c>
      <c r="C48" s="13" t="s">
        <v>82</v>
      </c>
      <c r="D48" s="13" t="s">
        <v>82</v>
      </c>
      <c r="E48" s="16" t="s">
        <v>77</v>
      </c>
      <c r="F48" s="16" t="s">
        <v>77</v>
      </c>
      <c r="G48" s="16" t="s">
        <v>86</v>
      </c>
      <c r="H48" s="16" t="s">
        <v>82</v>
      </c>
      <c r="I48" s="88" t="s">
        <v>82</v>
      </c>
      <c r="J48" s="36">
        <v>644872.40000443696</v>
      </c>
      <c r="K48" s="36">
        <v>0</v>
      </c>
      <c r="L48" s="19" t="s">
        <v>89</v>
      </c>
      <c r="M48" s="19"/>
      <c r="N48" s="19" t="s">
        <v>82</v>
      </c>
      <c r="O48" s="20" t="s">
        <v>94</v>
      </c>
      <c r="P48" s="13" t="s">
        <v>96</v>
      </c>
      <c r="Q48" s="16" t="s">
        <v>77</v>
      </c>
    </row>
    <row r="49" spans="1:17" x14ac:dyDescent="0.25">
      <c r="A49" s="4" t="s">
        <v>27</v>
      </c>
      <c r="B49" s="4" t="s">
        <v>28</v>
      </c>
      <c r="C49" s="13" t="s">
        <v>82</v>
      </c>
      <c r="D49" s="13" t="s">
        <v>82</v>
      </c>
      <c r="E49" s="16" t="s">
        <v>77</v>
      </c>
      <c r="F49" s="16" t="s">
        <v>77</v>
      </c>
      <c r="G49" s="16" t="s">
        <v>86</v>
      </c>
      <c r="H49" s="16" t="s">
        <v>82</v>
      </c>
      <c r="I49" s="88" t="s">
        <v>82</v>
      </c>
      <c r="J49" s="36">
        <v>4592711.6745980196</v>
      </c>
      <c r="K49" s="36">
        <v>895918.63145835302</v>
      </c>
      <c r="L49" s="19" t="s">
        <v>89</v>
      </c>
      <c r="M49" s="19" t="s">
        <v>88</v>
      </c>
      <c r="N49" s="19" t="s">
        <v>82</v>
      </c>
      <c r="O49" s="20" t="s">
        <v>94</v>
      </c>
      <c r="P49" s="13" t="s">
        <v>96</v>
      </c>
      <c r="Q49" s="16" t="s">
        <v>77</v>
      </c>
    </row>
    <row r="50" spans="1:17" x14ac:dyDescent="0.25">
      <c r="A50" s="4" t="s">
        <v>27</v>
      </c>
      <c r="B50" s="4" t="s">
        <v>29</v>
      </c>
      <c r="C50" s="13" t="s">
        <v>82</v>
      </c>
      <c r="D50" s="13" t="s">
        <v>82</v>
      </c>
      <c r="E50" s="16" t="s">
        <v>77</v>
      </c>
      <c r="F50" s="16" t="s">
        <v>82</v>
      </c>
      <c r="G50" s="16" t="s">
        <v>87</v>
      </c>
      <c r="H50" s="16" t="s">
        <v>82</v>
      </c>
      <c r="I50" s="88" t="s">
        <v>82</v>
      </c>
      <c r="J50" s="36">
        <v>15453076.5626658</v>
      </c>
      <c r="K50" s="36">
        <v>9669574.34158016</v>
      </c>
      <c r="L50" s="19" t="s">
        <v>88</v>
      </c>
      <c r="M50" s="19"/>
      <c r="N50" s="19" t="s">
        <v>82</v>
      </c>
      <c r="O50" s="20" t="s">
        <v>94</v>
      </c>
      <c r="P50" s="13" t="s">
        <v>96</v>
      </c>
      <c r="Q50" s="16" t="s">
        <v>82</v>
      </c>
    </row>
    <row r="51" spans="1:17" x14ac:dyDescent="0.25">
      <c r="A51" s="4" t="s">
        <v>15</v>
      </c>
      <c r="B51" s="4" t="s">
        <v>25</v>
      </c>
      <c r="C51" s="13" t="s">
        <v>82</v>
      </c>
      <c r="D51" s="13" t="s">
        <v>82</v>
      </c>
      <c r="E51" s="16" t="s">
        <v>77</v>
      </c>
      <c r="F51" s="16" t="s">
        <v>82</v>
      </c>
      <c r="G51" s="16" t="s">
        <v>86</v>
      </c>
      <c r="H51" s="16" t="s">
        <v>82</v>
      </c>
      <c r="I51" s="88" t="s">
        <v>82</v>
      </c>
      <c r="J51" s="36">
        <v>11450464.0045818</v>
      </c>
      <c r="K51" s="36">
        <v>65507.251591729699</v>
      </c>
      <c r="L51" s="19" t="s">
        <v>88</v>
      </c>
      <c r="M51" s="19"/>
      <c r="N51" s="19" t="s">
        <v>82</v>
      </c>
      <c r="O51" s="20" t="s">
        <v>93</v>
      </c>
      <c r="P51" s="13" t="s">
        <v>96</v>
      </c>
      <c r="Q51" s="16" t="s">
        <v>77</v>
      </c>
    </row>
    <row r="52" spans="1:17" x14ac:dyDescent="0.25">
      <c r="A52" s="4" t="s">
        <v>6</v>
      </c>
      <c r="B52" s="4" t="s">
        <v>7</v>
      </c>
      <c r="C52" s="13" t="s">
        <v>82</v>
      </c>
      <c r="D52" s="13" t="s">
        <v>77</v>
      </c>
      <c r="E52" s="16" t="s">
        <v>77</v>
      </c>
      <c r="F52" s="16" t="s">
        <v>82</v>
      </c>
      <c r="G52" s="16" t="s">
        <v>87</v>
      </c>
      <c r="H52" s="16" t="s">
        <v>82</v>
      </c>
      <c r="I52" s="88" t="s">
        <v>77</v>
      </c>
      <c r="J52" s="36">
        <v>20502146.815887701</v>
      </c>
      <c r="K52" s="36">
        <v>15101456.614142399</v>
      </c>
      <c r="L52" s="19" t="s">
        <v>88</v>
      </c>
      <c r="M52" s="19"/>
      <c r="N52" s="19" t="s">
        <v>82</v>
      </c>
      <c r="O52" s="20" t="s">
        <v>93</v>
      </c>
      <c r="P52" s="13" t="s">
        <v>96</v>
      </c>
      <c r="Q52" s="16" t="s">
        <v>77</v>
      </c>
    </row>
    <row r="53" spans="1:17" x14ac:dyDescent="0.25">
      <c r="A53" s="4" t="s">
        <v>15</v>
      </c>
      <c r="B53" s="4" t="s">
        <v>17</v>
      </c>
      <c r="C53" s="13" t="s">
        <v>82</v>
      </c>
      <c r="D53" s="13" t="s">
        <v>82</v>
      </c>
      <c r="E53" s="16" t="s">
        <v>78</v>
      </c>
      <c r="F53" s="16" t="s">
        <v>82</v>
      </c>
      <c r="G53" s="16" t="s">
        <v>87</v>
      </c>
      <c r="H53" s="16" t="s">
        <v>82</v>
      </c>
      <c r="I53" s="88" t="s">
        <v>82</v>
      </c>
      <c r="J53" s="36">
        <v>5220483.8924795901</v>
      </c>
      <c r="K53" s="36">
        <v>1505561.4765142</v>
      </c>
      <c r="L53" s="19" t="s">
        <v>90</v>
      </c>
      <c r="M53" s="19"/>
      <c r="N53" s="19" t="s">
        <v>82</v>
      </c>
      <c r="O53" s="20" t="s">
        <v>93</v>
      </c>
      <c r="P53" s="13" t="s">
        <v>96</v>
      </c>
      <c r="Q53" s="16" t="s">
        <v>77</v>
      </c>
    </row>
    <row r="54" spans="1:17" x14ac:dyDescent="0.25">
      <c r="A54" s="4" t="s">
        <v>3</v>
      </c>
      <c r="B54" s="4" t="s">
        <v>83</v>
      </c>
      <c r="C54" s="13" t="s">
        <v>82</v>
      </c>
      <c r="D54" s="13" t="s">
        <v>77</v>
      </c>
      <c r="E54" s="16" t="s">
        <v>77</v>
      </c>
      <c r="F54" s="16" t="s">
        <v>82</v>
      </c>
      <c r="G54" s="16" t="s">
        <v>87</v>
      </c>
      <c r="H54" s="16" t="s">
        <v>82</v>
      </c>
      <c r="I54" s="88" t="s">
        <v>77</v>
      </c>
      <c r="J54" s="36">
        <v>10199301.658804599</v>
      </c>
      <c r="K54" s="36">
        <v>5020951.9591347501</v>
      </c>
      <c r="L54" s="19" t="s">
        <v>89</v>
      </c>
      <c r="M54" s="19" t="s">
        <v>88</v>
      </c>
      <c r="N54" s="19" t="s">
        <v>82</v>
      </c>
      <c r="O54" s="20" t="s">
        <v>93</v>
      </c>
      <c r="P54" s="13" t="s">
        <v>96</v>
      </c>
      <c r="Q54" s="16" t="s">
        <v>77</v>
      </c>
    </row>
    <row r="55" spans="1:17" x14ac:dyDescent="0.25">
      <c r="A55" s="4" t="s">
        <v>3</v>
      </c>
      <c r="B55" s="4" t="s">
        <v>84</v>
      </c>
      <c r="C55" s="13" t="s">
        <v>82</v>
      </c>
      <c r="D55" s="13" t="s">
        <v>77</v>
      </c>
      <c r="E55" s="16" t="s">
        <v>77</v>
      </c>
      <c r="F55" s="16" t="s">
        <v>82</v>
      </c>
      <c r="G55" s="16" t="s">
        <v>87</v>
      </c>
      <c r="H55" s="16" t="s">
        <v>82</v>
      </c>
      <c r="I55" s="88" t="s">
        <v>77</v>
      </c>
      <c r="J55" s="36">
        <v>2818937.5039134901</v>
      </c>
      <c r="K55" s="36">
        <v>1090749.3252632001</v>
      </c>
      <c r="L55" s="19" t="s">
        <v>89</v>
      </c>
      <c r="M55" s="19" t="s">
        <v>88</v>
      </c>
      <c r="N55" s="19" t="s">
        <v>82</v>
      </c>
      <c r="O55" s="20" t="s">
        <v>93</v>
      </c>
      <c r="P55" s="13" t="s">
        <v>96</v>
      </c>
      <c r="Q55" s="16" t="s">
        <v>77</v>
      </c>
    </row>
    <row r="56" spans="1:17" ht="13.5" customHeight="1" x14ac:dyDescent="0.25">
      <c r="A56" s="4" t="s">
        <v>32</v>
      </c>
      <c r="B56" s="4" t="s">
        <v>36</v>
      </c>
      <c r="C56" s="13" t="s">
        <v>82</v>
      </c>
      <c r="D56" s="13" t="s">
        <v>77</v>
      </c>
      <c r="E56" s="16" t="s">
        <v>77</v>
      </c>
      <c r="F56" s="16" t="s">
        <v>77</v>
      </c>
      <c r="G56" s="16" t="s">
        <v>86</v>
      </c>
      <c r="H56" s="16" t="s">
        <v>82</v>
      </c>
      <c r="I56" s="88" t="s">
        <v>77</v>
      </c>
      <c r="J56" s="36">
        <v>3915358.5803627898</v>
      </c>
      <c r="K56" s="36">
        <v>103032.080250026</v>
      </c>
      <c r="L56" s="19" t="s">
        <v>89</v>
      </c>
      <c r="M56" s="19" t="s">
        <v>88</v>
      </c>
      <c r="N56" s="19" t="s">
        <v>82</v>
      </c>
      <c r="O56" s="20" t="s">
        <v>94</v>
      </c>
      <c r="P56" s="13" t="s">
        <v>96</v>
      </c>
      <c r="Q56" s="16" t="s">
        <v>82</v>
      </c>
    </row>
    <row r="57" spans="1:17" x14ac:dyDescent="0.25">
      <c r="A57" s="4" t="s">
        <v>9</v>
      </c>
      <c r="B57" s="4" t="s">
        <v>11</v>
      </c>
      <c r="C57" s="13" t="s">
        <v>82</v>
      </c>
      <c r="D57" s="13" t="s">
        <v>77</v>
      </c>
      <c r="E57" s="16" t="s">
        <v>79</v>
      </c>
      <c r="F57" s="16" t="s">
        <v>82</v>
      </c>
      <c r="G57" s="16" t="s">
        <v>87</v>
      </c>
      <c r="H57" s="16" t="s">
        <v>82</v>
      </c>
      <c r="I57" s="88" t="s">
        <v>77</v>
      </c>
      <c r="J57" s="36">
        <v>15635971.659450799</v>
      </c>
      <c r="K57" s="36">
        <v>9348932.0178260691</v>
      </c>
      <c r="L57" s="19" t="s">
        <v>88</v>
      </c>
      <c r="M57" s="19"/>
      <c r="N57" s="19" t="s">
        <v>82</v>
      </c>
      <c r="O57" s="20" t="s">
        <v>94</v>
      </c>
      <c r="P57" s="13" t="s">
        <v>96</v>
      </c>
      <c r="Q57" s="16" t="s">
        <v>77</v>
      </c>
    </row>
    <row r="58" spans="1:17" x14ac:dyDescent="0.25">
      <c r="A58" s="4" t="s">
        <v>6</v>
      </c>
      <c r="B58" s="4" t="s">
        <v>8</v>
      </c>
      <c r="C58" s="13" t="s">
        <v>82</v>
      </c>
      <c r="D58" s="13" t="s">
        <v>77</v>
      </c>
      <c r="E58" s="16" t="s">
        <v>77</v>
      </c>
      <c r="F58" s="16" t="s">
        <v>82</v>
      </c>
      <c r="G58" s="16" t="s">
        <v>87</v>
      </c>
      <c r="H58" s="16" t="s">
        <v>82</v>
      </c>
      <c r="I58" s="88" t="s">
        <v>77</v>
      </c>
      <c r="J58" s="36">
        <v>8092686.9390225802</v>
      </c>
      <c r="K58" s="36">
        <v>5286888.2206391999</v>
      </c>
      <c r="L58" s="19" t="s">
        <v>88</v>
      </c>
      <c r="M58" s="19"/>
      <c r="N58" s="19" t="s">
        <v>82</v>
      </c>
      <c r="O58" s="20" t="s">
        <v>93</v>
      </c>
      <c r="P58" s="13" t="s">
        <v>96</v>
      </c>
      <c r="Q58" s="16" t="s">
        <v>77</v>
      </c>
    </row>
    <row r="59" spans="1:17" x14ac:dyDescent="0.25">
      <c r="A59" s="4" t="s">
        <v>27</v>
      </c>
      <c r="B59" s="4" t="s">
        <v>26</v>
      </c>
      <c r="C59" s="13" t="s">
        <v>82</v>
      </c>
      <c r="D59" s="13" t="s">
        <v>82</v>
      </c>
      <c r="E59" s="16" t="s">
        <v>77</v>
      </c>
      <c r="F59" s="16" t="s">
        <v>82</v>
      </c>
      <c r="G59" s="16" t="s">
        <v>87</v>
      </c>
      <c r="H59" s="16" t="s">
        <v>82</v>
      </c>
      <c r="I59" s="88" t="s">
        <v>82</v>
      </c>
      <c r="J59" s="36">
        <v>5035732.4301544698</v>
      </c>
      <c r="K59" s="36">
        <v>1843974.723911</v>
      </c>
      <c r="L59" s="19" t="s">
        <v>88</v>
      </c>
      <c r="M59" s="19"/>
      <c r="N59" s="19" t="s">
        <v>82</v>
      </c>
      <c r="O59" s="20" t="s">
        <v>94</v>
      </c>
      <c r="P59" s="13" t="s">
        <v>96</v>
      </c>
      <c r="Q59" s="16" t="s">
        <v>77</v>
      </c>
    </row>
    <row r="60" spans="1:17" x14ac:dyDescent="0.25">
      <c r="A60" s="4" t="s">
        <v>9</v>
      </c>
      <c r="B60" s="4" t="s">
        <v>9</v>
      </c>
      <c r="C60" s="13" t="s">
        <v>82</v>
      </c>
      <c r="D60" s="13" t="s">
        <v>82</v>
      </c>
      <c r="E60" s="16" t="s">
        <v>77</v>
      </c>
      <c r="F60" s="16" t="s">
        <v>82</v>
      </c>
      <c r="G60" s="16" t="s">
        <v>87</v>
      </c>
      <c r="H60" s="16" t="s">
        <v>82</v>
      </c>
      <c r="I60" s="88" t="s">
        <v>82</v>
      </c>
      <c r="J60" s="36">
        <v>17827446.3475958</v>
      </c>
      <c r="K60" s="36">
        <v>7661388.9030481903</v>
      </c>
      <c r="L60" s="19" t="s">
        <v>88</v>
      </c>
      <c r="M60" s="19"/>
      <c r="N60" s="19" t="s">
        <v>82</v>
      </c>
      <c r="O60" s="20" t="s">
        <v>94</v>
      </c>
      <c r="P60" s="13" t="s">
        <v>96</v>
      </c>
      <c r="Q60" s="16" t="s">
        <v>82</v>
      </c>
    </row>
  </sheetData>
  <sortState ref="A3:Q60">
    <sortCondition ref="B3"/>
  </sortState>
  <mergeCells count="4">
    <mergeCell ref="C1:D1"/>
    <mergeCell ref="E1:I1"/>
    <mergeCell ref="J1:N1"/>
    <mergeCell ref="S2:V2"/>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0"/>
  <sheetViews>
    <sheetView zoomScale="85" zoomScaleNormal="85" workbookViewId="0">
      <selection activeCell="F6" sqref="F6"/>
    </sheetView>
  </sheetViews>
  <sheetFormatPr defaultRowHeight="13.2" x14ac:dyDescent="0.25"/>
  <cols>
    <col min="1" max="1" width="13.44140625" bestFit="1" customWidth="1"/>
    <col min="2" max="2" width="32.88671875" bestFit="1" customWidth="1"/>
    <col min="3" max="3" width="11.44140625" bestFit="1" customWidth="1"/>
    <col min="4" max="4" width="15.44140625" bestFit="1" customWidth="1"/>
    <col min="5" max="5" width="14.88671875" bestFit="1" customWidth="1"/>
    <col min="6" max="6" width="21.109375" bestFit="1" customWidth="1"/>
    <col min="7" max="7" width="12.5546875" bestFit="1" customWidth="1"/>
    <col min="8" max="8" width="18.109375" bestFit="1" customWidth="1"/>
    <col min="9" max="9" width="11.44140625" bestFit="1" customWidth="1"/>
    <col min="10" max="10" width="15.44140625" bestFit="1" customWidth="1"/>
    <col min="11" max="11" width="15.109375" bestFit="1" customWidth="1"/>
    <col min="12" max="13" width="22.5546875" customWidth="1"/>
    <col min="14" max="14" width="14.5546875" customWidth="1"/>
    <col min="15" max="15" width="14.88671875" customWidth="1"/>
    <col min="16" max="16" width="19.88671875" bestFit="1" customWidth="1"/>
    <col min="17" max="17" width="19.88671875" customWidth="1"/>
    <col min="18" max="18" width="29.88671875" bestFit="1" customWidth="1"/>
    <col min="19" max="19" width="29.88671875" customWidth="1"/>
    <col min="20" max="20" width="29.88671875" bestFit="1" customWidth="1"/>
    <col min="21" max="21" width="29.88671875" customWidth="1"/>
    <col min="22" max="22" width="12.6640625" bestFit="1" customWidth="1"/>
    <col min="23" max="23" width="12.6640625" customWidth="1"/>
    <col min="25" max="25" width="27.109375" bestFit="1" customWidth="1"/>
    <col min="26" max="26" width="16.33203125" bestFit="1" customWidth="1"/>
    <col min="27" max="27" width="20.44140625" bestFit="1" customWidth="1"/>
    <col min="28" max="28" width="11.33203125" bestFit="1" customWidth="1"/>
  </cols>
  <sheetData>
    <row r="1" spans="1:28" x14ac:dyDescent="0.25">
      <c r="A1" s="8"/>
      <c r="B1" s="8"/>
      <c r="C1" s="118" t="s">
        <v>105</v>
      </c>
      <c r="D1" s="120"/>
      <c r="E1" s="32"/>
      <c r="F1" s="125" t="s">
        <v>106</v>
      </c>
      <c r="G1" s="126"/>
      <c r="H1" s="126"/>
      <c r="I1" s="126"/>
      <c r="J1" s="130"/>
      <c r="K1" s="30"/>
      <c r="L1" s="121" t="s">
        <v>107</v>
      </c>
      <c r="M1" s="127"/>
      <c r="N1" s="127"/>
      <c r="O1" s="127"/>
      <c r="P1" s="122"/>
      <c r="Q1" s="29"/>
      <c r="R1" s="23" t="s">
        <v>108</v>
      </c>
      <c r="S1" s="23"/>
      <c r="T1" s="22" t="s">
        <v>109</v>
      </c>
      <c r="U1" s="22"/>
      <c r="V1" s="28" t="s">
        <v>113</v>
      </c>
      <c r="W1" s="28"/>
      <c r="X1" s="1"/>
      <c r="Y1" s="1" t="s">
        <v>104</v>
      </c>
      <c r="Z1" s="1" t="s">
        <v>110</v>
      </c>
      <c r="AA1" s="1" t="s">
        <v>111</v>
      </c>
      <c r="AB1" s="1" t="s">
        <v>112</v>
      </c>
    </row>
    <row r="2" spans="1:28" s="2" customFormat="1" ht="39.6" x14ac:dyDescent="0.25">
      <c r="A2" s="24" t="s">
        <v>1</v>
      </c>
      <c r="B2" s="24" t="s">
        <v>0</v>
      </c>
      <c r="C2" s="9" t="s">
        <v>61</v>
      </c>
      <c r="D2" s="9" t="s">
        <v>62</v>
      </c>
      <c r="E2" s="9" t="s">
        <v>124</v>
      </c>
      <c r="F2" s="10" t="s">
        <v>49</v>
      </c>
      <c r="G2" s="10" t="s">
        <v>63</v>
      </c>
      <c r="H2" s="10" t="s">
        <v>85</v>
      </c>
      <c r="I2" s="10" t="s">
        <v>61</v>
      </c>
      <c r="J2" s="10" t="s">
        <v>62</v>
      </c>
      <c r="K2" s="10" t="s">
        <v>125</v>
      </c>
      <c r="L2" s="11" t="s">
        <v>173</v>
      </c>
      <c r="M2" s="74" t="s">
        <v>171</v>
      </c>
      <c r="N2" s="11" t="s">
        <v>91</v>
      </c>
      <c r="O2" s="11" t="s">
        <v>92</v>
      </c>
      <c r="P2" s="11" t="s">
        <v>61</v>
      </c>
      <c r="Q2" s="11" t="s">
        <v>126</v>
      </c>
      <c r="R2" s="12" t="s">
        <v>57</v>
      </c>
      <c r="S2" s="12" t="s">
        <v>127</v>
      </c>
      <c r="T2" s="9" t="s">
        <v>64</v>
      </c>
      <c r="U2" s="9" t="s">
        <v>128</v>
      </c>
      <c r="V2" s="10" t="s">
        <v>65</v>
      </c>
      <c r="W2" s="10" t="s">
        <v>129</v>
      </c>
      <c r="X2" s="3"/>
      <c r="Y2" s="129" t="s">
        <v>115</v>
      </c>
      <c r="Z2" s="129"/>
      <c r="AA2" s="129"/>
      <c r="AB2" s="129"/>
    </row>
    <row r="3" spans="1:28" x14ac:dyDescent="0.25">
      <c r="A3" s="4" t="s">
        <v>9</v>
      </c>
      <c r="B3" s="4" t="s">
        <v>12</v>
      </c>
      <c r="C3" s="13">
        <v>100</v>
      </c>
      <c r="D3" s="13">
        <v>0</v>
      </c>
      <c r="E3" s="13">
        <f t="shared" ref="E3:E34" si="0">SUM(C3:D3)/2</f>
        <v>50</v>
      </c>
      <c r="F3" s="16">
        <v>0</v>
      </c>
      <c r="G3" s="16">
        <v>100</v>
      </c>
      <c r="H3" s="16">
        <v>100</v>
      </c>
      <c r="I3" s="16">
        <v>100</v>
      </c>
      <c r="J3" s="16">
        <v>0</v>
      </c>
      <c r="K3" s="16">
        <f t="shared" ref="K3:K34" si="1">SUM(F3:J3)/5</f>
        <v>60</v>
      </c>
      <c r="L3" s="95">
        <f>(Droogte!K3/Droogte!J3)*100</f>
        <v>63.678343914105731</v>
      </c>
      <c r="M3" s="96">
        <f t="shared" ref="M3:M34" si="2">(L3/76.804924476)*100</f>
        <v>82.909194102526513</v>
      </c>
      <c r="N3" s="19">
        <v>50</v>
      </c>
      <c r="O3" s="19">
        <v>100</v>
      </c>
      <c r="P3" s="19">
        <v>100</v>
      </c>
      <c r="Q3" s="36">
        <f t="shared" ref="Q3:Q34" si="3">SUM(M3:P3)/4</f>
        <v>83.227298525631625</v>
      </c>
      <c r="R3" s="20">
        <v>100</v>
      </c>
      <c r="S3" s="20">
        <f t="shared" ref="S3:S34" si="4">R3</f>
        <v>100</v>
      </c>
      <c r="T3" s="13">
        <v>0</v>
      </c>
      <c r="U3" s="13">
        <f t="shared" ref="U3:U34" si="5">T3</f>
        <v>0</v>
      </c>
      <c r="V3" s="16">
        <v>0</v>
      </c>
      <c r="W3" s="16">
        <f t="shared" ref="W3:W34" si="6">V3</f>
        <v>0</v>
      </c>
    </row>
    <row r="4" spans="1:28" ht="12" customHeight="1" x14ac:dyDescent="0.25">
      <c r="A4" s="4" t="s">
        <v>3</v>
      </c>
      <c r="B4" s="4" t="s">
        <v>2</v>
      </c>
      <c r="C4" s="13">
        <v>100</v>
      </c>
      <c r="D4" s="13">
        <v>100</v>
      </c>
      <c r="E4" s="13">
        <f t="shared" si="0"/>
        <v>100</v>
      </c>
      <c r="F4" s="16">
        <v>0</v>
      </c>
      <c r="G4" s="16">
        <v>100</v>
      </c>
      <c r="H4" s="16">
        <v>100</v>
      </c>
      <c r="I4" s="16">
        <v>100</v>
      </c>
      <c r="J4" s="16">
        <v>100</v>
      </c>
      <c r="K4" s="16">
        <f t="shared" si="1"/>
        <v>80</v>
      </c>
      <c r="L4" s="95">
        <f>(Droogte!K4/Droogte!J4)*100</f>
        <v>55.041638597443878</v>
      </c>
      <c r="M4" s="96">
        <f t="shared" si="2"/>
        <v>71.664205092270208</v>
      </c>
      <c r="N4" s="19">
        <v>100</v>
      </c>
      <c r="O4" s="19">
        <v>0</v>
      </c>
      <c r="P4" s="19">
        <v>100</v>
      </c>
      <c r="Q4" s="36">
        <f t="shared" si="3"/>
        <v>67.916051273067552</v>
      </c>
      <c r="R4" s="20">
        <v>100</v>
      </c>
      <c r="S4" s="20">
        <f t="shared" si="4"/>
        <v>100</v>
      </c>
      <c r="T4" s="13">
        <v>0</v>
      </c>
      <c r="U4" s="13">
        <f t="shared" si="5"/>
        <v>0</v>
      </c>
      <c r="V4" s="16">
        <v>100</v>
      </c>
      <c r="W4" s="16">
        <f t="shared" si="6"/>
        <v>100</v>
      </c>
    </row>
    <row r="5" spans="1:28" x14ac:dyDescent="0.25">
      <c r="A5" s="4" t="s">
        <v>32</v>
      </c>
      <c r="B5" s="4" t="s">
        <v>34</v>
      </c>
      <c r="C5" s="13">
        <v>0</v>
      </c>
      <c r="D5" s="13">
        <v>100</v>
      </c>
      <c r="E5" s="13">
        <f t="shared" si="0"/>
        <v>50</v>
      </c>
      <c r="F5" s="16">
        <v>0</v>
      </c>
      <c r="G5" s="16">
        <v>0</v>
      </c>
      <c r="H5" s="16">
        <v>0</v>
      </c>
      <c r="I5" s="16">
        <v>0</v>
      </c>
      <c r="J5" s="16">
        <v>100</v>
      </c>
      <c r="K5" s="16">
        <f t="shared" si="1"/>
        <v>20</v>
      </c>
      <c r="L5" s="95">
        <f>(Droogte!K5/Droogte!J5)*100</f>
        <v>0</v>
      </c>
      <c r="M5" s="96">
        <f t="shared" si="2"/>
        <v>0</v>
      </c>
      <c r="N5" s="19">
        <v>25</v>
      </c>
      <c r="O5" s="19">
        <v>50</v>
      </c>
      <c r="P5" s="19">
        <v>0</v>
      </c>
      <c r="Q5" s="36">
        <f t="shared" si="3"/>
        <v>18.75</v>
      </c>
      <c r="R5" s="20">
        <v>100</v>
      </c>
      <c r="S5" s="20">
        <f t="shared" si="4"/>
        <v>100</v>
      </c>
      <c r="T5" s="13">
        <v>0</v>
      </c>
      <c r="U5" s="13">
        <f t="shared" si="5"/>
        <v>0</v>
      </c>
      <c r="V5" s="16">
        <v>100</v>
      </c>
      <c r="W5" s="16">
        <f t="shared" si="6"/>
        <v>100</v>
      </c>
    </row>
    <row r="6" spans="1:28" x14ac:dyDescent="0.25">
      <c r="A6" s="4" t="s">
        <v>6</v>
      </c>
      <c r="B6" s="4" t="s">
        <v>6</v>
      </c>
      <c r="C6" s="13">
        <v>100</v>
      </c>
      <c r="D6" s="13">
        <v>100</v>
      </c>
      <c r="E6" s="13">
        <f t="shared" si="0"/>
        <v>100</v>
      </c>
      <c r="F6" s="16">
        <v>0</v>
      </c>
      <c r="G6" s="16">
        <v>100</v>
      </c>
      <c r="H6" s="16">
        <v>100</v>
      </c>
      <c r="I6" s="16">
        <v>100</v>
      </c>
      <c r="J6" s="16">
        <v>100</v>
      </c>
      <c r="K6" s="16">
        <f t="shared" si="1"/>
        <v>80</v>
      </c>
      <c r="L6" s="95">
        <f>(Droogte!K6/Droogte!J6)*100</f>
        <v>46.113169879595731</v>
      </c>
      <c r="M6" s="96">
        <f t="shared" si="2"/>
        <v>60.039340177992329</v>
      </c>
      <c r="N6" s="19">
        <v>100</v>
      </c>
      <c r="O6" s="19">
        <v>0</v>
      </c>
      <c r="P6" s="19">
        <v>100</v>
      </c>
      <c r="Q6" s="36">
        <f t="shared" si="3"/>
        <v>65.009835044498089</v>
      </c>
      <c r="R6" s="20">
        <v>50</v>
      </c>
      <c r="S6" s="20">
        <f t="shared" si="4"/>
        <v>50</v>
      </c>
      <c r="T6" s="27">
        <v>100</v>
      </c>
      <c r="U6" s="13">
        <f t="shared" si="5"/>
        <v>100</v>
      </c>
      <c r="V6" s="16">
        <v>100</v>
      </c>
      <c r="W6" s="16">
        <f t="shared" si="6"/>
        <v>100</v>
      </c>
    </row>
    <row r="7" spans="1:28" x14ac:dyDescent="0.25">
      <c r="A7" s="4" t="s">
        <v>32</v>
      </c>
      <c r="B7" s="4" t="s">
        <v>40</v>
      </c>
      <c r="C7" s="13">
        <v>100</v>
      </c>
      <c r="D7" s="13">
        <v>100</v>
      </c>
      <c r="E7" s="13">
        <f t="shared" si="0"/>
        <v>100</v>
      </c>
      <c r="F7" s="16">
        <v>0</v>
      </c>
      <c r="G7" s="16">
        <v>0</v>
      </c>
      <c r="H7" s="16">
        <v>0</v>
      </c>
      <c r="I7" s="16">
        <v>100</v>
      </c>
      <c r="J7" s="16">
        <v>100</v>
      </c>
      <c r="K7" s="16">
        <f t="shared" si="1"/>
        <v>40</v>
      </c>
      <c r="L7" s="95">
        <f>(Droogte!K7/Droogte!J7)*100</f>
        <v>2.0870505239993675</v>
      </c>
      <c r="M7" s="96">
        <f t="shared" si="2"/>
        <v>2.7173394651947467</v>
      </c>
      <c r="N7" s="19">
        <v>50</v>
      </c>
      <c r="O7" s="19">
        <v>100</v>
      </c>
      <c r="P7" s="19">
        <v>100</v>
      </c>
      <c r="Q7" s="36">
        <f t="shared" si="3"/>
        <v>63.179334866298689</v>
      </c>
      <c r="R7" s="20">
        <v>100</v>
      </c>
      <c r="S7" s="20">
        <f t="shared" si="4"/>
        <v>100</v>
      </c>
      <c r="T7" s="13">
        <v>0</v>
      </c>
      <c r="U7" s="13">
        <f t="shared" si="5"/>
        <v>0</v>
      </c>
      <c r="V7" s="16">
        <v>0</v>
      </c>
      <c r="W7" s="16">
        <f t="shared" si="6"/>
        <v>0</v>
      </c>
    </row>
    <row r="8" spans="1:28" ht="12" customHeight="1" x14ac:dyDescent="0.25">
      <c r="A8" s="4" t="s">
        <v>15</v>
      </c>
      <c r="B8" s="4" t="s">
        <v>18</v>
      </c>
      <c r="C8" s="13">
        <v>100</v>
      </c>
      <c r="D8" s="13">
        <v>100</v>
      </c>
      <c r="E8" s="13">
        <f t="shared" si="0"/>
        <v>100</v>
      </c>
      <c r="F8" s="16">
        <v>0</v>
      </c>
      <c r="G8" s="16">
        <v>0</v>
      </c>
      <c r="H8" s="16">
        <v>0</v>
      </c>
      <c r="I8" s="16">
        <v>100</v>
      </c>
      <c r="J8" s="16">
        <v>100</v>
      </c>
      <c r="K8" s="16">
        <f t="shared" si="1"/>
        <v>40</v>
      </c>
      <c r="L8" s="95">
        <f>(Droogte!K8/Droogte!J8)*100</f>
        <v>50.059370690086936</v>
      </c>
      <c r="M8" s="96">
        <f t="shared" si="2"/>
        <v>65.177293033768279</v>
      </c>
      <c r="N8" s="19">
        <v>50</v>
      </c>
      <c r="O8" s="19">
        <v>100</v>
      </c>
      <c r="P8" s="19">
        <v>100</v>
      </c>
      <c r="Q8" s="36">
        <f t="shared" si="3"/>
        <v>78.794323258442063</v>
      </c>
      <c r="R8" s="20">
        <v>50</v>
      </c>
      <c r="S8" s="20">
        <f t="shared" si="4"/>
        <v>50</v>
      </c>
      <c r="T8" s="13">
        <v>0</v>
      </c>
      <c r="U8" s="13">
        <f t="shared" si="5"/>
        <v>0</v>
      </c>
      <c r="V8" s="16">
        <v>0</v>
      </c>
      <c r="W8" s="16">
        <f t="shared" si="6"/>
        <v>0</v>
      </c>
    </row>
    <row r="9" spans="1:28" ht="12" customHeight="1" x14ac:dyDescent="0.25">
      <c r="A9" s="4" t="s">
        <v>147</v>
      </c>
      <c r="B9" s="4" t="s">
        <v>150</v>
      </c>
      <c r="C9" s="13">
        <v>100</v>
      </c>
      <c r="D9" s="13">
        <v>100</v>
      </c>
      <c r="E9" s="13">
        <f t="shared" si="0"/>
        <v>100</v>
      </c>
      <c r="F9" s="16">
        <v>0</v>
      </c>
      <c r="G9" s="16">
        <v>0</v>
      </c>
      <c r="H9" s="16">
        <v>0</v>
      </c>
      <c r="I9" s="16">
        <v>0</v>
      </c>
      <c r="J9" s="16">
        <v>0</v>
      </c>
      <c r="K9" s="16">
        <f t="shared" si="1"/>
        <v>0</v>
      </c>
      <c r="L9" s="95">
        <f>(Droogte!K9/Droogte!J9)*100</f>
        <v>0</v>
      </c>
      <c r="M9" s="96">
        <f t="shared" si="2"/>
        <v>0</v>
      </c>
      <c r="N9" s="19">
        <v>25</v>
      </c>
      <c r="O9" s="19">
        <v>0</v>
      </c>
      <c r="P9" s="19">
        <v>0</v>
      </c>
      <c r="Q9" s="36">
        <f t="shared" si="3"/>
        <v>6.25</v>
      </c>
      <c r="R9" s="20">
        <v>100</v>
      </c>
      <c r="S9" s="20">
        <f t="shared" si="4"/>
        <v>100</v>
      </c>
      <c r="T9" s="13">
        <v>0</v>
      </c>
      <c r="U9" s="13">
        <f t="shared" si="5"/>
        <v>0</v>
      </c>
      <c r="V9" s="16">
        <v>0</v>
      </c>
      <c r="W9" s="16">
        <f t="shared" si="6"/>
        <v>0</v>
      </c>
    </row>
    <row r="10" spans="1:28" x14ac:dyDescent="0.25">
      <c r="A10" s="4" t="s">
        <v>147</v>
      </c>
      <c r="B10" s="4" t="s">
        <v>157</v>
      </c>
      <c r="C10" s="13">
        <v>100</v>
      </c>
      <c r="D10" s="13">
        <v>0</v>
      </c>
      <c r="E10" s="13">
        <f t="shared" si="0"/>
        <v>50</v>
      </c>
      <c r="F10" s="16">
        <v>0</v>
      </c>
      <c r="G10" s="16">
        <v>0</v>
      </c>
      <c r="H10" s="16">
        <v>0</v>
      </c>
      <c r="I10" s="16">
        <v>0</v>
      </c>
      <c r="J10" s="16">
        <v>0</v>
      </c>
      <c r="K10" s="16">
        <f t="shared" si="1"/>
        <v>0</v>
      </c>
      <c r="L10" s="95">
        <f>(Droogte!K10/Droogte!J10)*100</f>
        <v>5.5289667167630419E-3</v>
      </c>
      <c r="M10" s="96">
        <f t="shared" si="2"/>
        <v>7.1987138252974049E-3</v>
      </c>
      <c r="N10" s="19">
        <v>50</v>
      </c>
      <c r="O10" s="19">
        <v>100</v>
      </c>
      <c r="P10" s="19">
        <v>0</v>
      </c>
      <c r="Q10" s="36">
        <f t="shared" si="3"/>
        <v>37.501799678456322</v>
      </c>
      <c r="R10" s="20">
        <v>100</v>
      </c>
      <c r="S10" s="20">
        <f t="shared" si="4"/>
        <v>100</v>
      </c>
      <c r="T10" s="13">
        <v>0</v>
      </c>
      <c r="U10" s="13">
        <f t="shared" si="5"/>
        <v>0</v>
      </c>
      <c r="V10" s="16">
        <v>0</v>
      </c>
      <c r="W10" s="16">
        <f t="shared" si="6"/>
        <v>0</v>
      </c>
    </row>
    <row r="11" spans="1:28" x14ac:dyDescent="0.25">
      <c r="A11" s="4" t="s">
        <v>147</v>
      </c>
      <c r="B11" s="4" t="s">
        <v>151</v>
      </c>
      <c r="C11" s="13">
        <v>100</v>
      </c>
      <c r="D11" s="13">
        <v>0</v>
      </c>
      <c r="E11" s="13">
        <f t="shared" si="0"/>
        <v>50</v>
      </c>
      <c r="F11" s="16">
        <v>0</v>
      </c>
      <c r="G11" s="16">
        <v>0</v>
      </c>
      <c r="H11" s="16">
        <v>0</v>
      </c>
      <c r="I11" s="16">
        <v>100</v>
      </c>
      <c r="J11" s="16">
        <v>0</v>
      </c>
      <c r="K11" s="16">
        <f t="shared" si="1"/>
        <v>20</v>
      </c>
      <c r="L11" s="95">
        <f>(Droogte!K11/Droogte!J11)*100</f>
        <v>65.511439027825872</v>
      </c>
      <c r="M11" s="96">
        <f t="shared" si="2"/>
        <v>85.29588366211712</v>
      </c>
      <c r="N11" s="19">
        <v>25</v>
      </c>
      <c r="O11" s="19">
        <v>0</v>
      </c>
      <c r="P11" s="19">
        <v>100</v>
      </c>
      <c r="Q11" s="36">
        <f t="shared" si="3"/>
        <v>52.57397091552928</v>
      </c>
      <c r="R11" s="20">
        <v>100</v>
      </c>
      <c r="S11" s="20">
        <f t="shared" si="4"/>
        <v>100</v>
      </c>
      <c r="T11" s="13">
        <v>0</v>
      </c>
      <c r="U11" s="13">
        <f t="shared" si="5"/>
        <v>0</v>
      </c>
      <c r="V11" s="16">
        <v>0</v>
      </c>
      <c r="W11" s="16">
        <f t="shared" si="6"/>
        <v>0</v>
      </c>
    </row>
    <row r="12" spans="1:28" x14ac:dyDescent="0.25">
      <c r="A12" s="4" t="s">
        <v>32</v>
      </c>
      <c r="B12" s="4" t="s">
        <v>43</v>
      </c>
      <c r="C12" s="13">
        <v>0</v>
      </c>
      <c r="D12" s="13">
        <v>0</v>
      </c>
      <c r="E12" s="13">
        <f t="shared" si="0"/>
        <v>0</v>
      </c>
      <c r="F12" s="16">
        <v>0</v>
      </c>
      <c r="G12" s="16">
        <v>0</v>
      </c>
      <c r="H12" s="16">
        <v>0</v>
      </c>
      <c r="I12" s="16">
        <v>0</v>
      </c>
      <c r="J12" s="16">
        <v>0</v>
      </c>
      <c r="K12" s="16">
        <f t="shared" si="1"/>
        <v>0</v>
      </c>
      <c r="L12" s="95">
        <f>(Droogte!K12/Droogte!J12)*100</f>
        <v>1.2538086845885688</v>
      </c>
      <c r="M12" s="96">
        <f t="shared" si="2"/>
        <v>1.632458716863082</v>
      </c>
      <c r="N12" s="19">
        <v>50</v>
      </c>
      <c r="O12" s="19">
        <v>100</v>
      </c>
      <c r="P12" s="19">
        <v>0</v>
      </c>
      <c r="Q12" s="36">
        <f t="shared" si="3"/>
        <v>37.908114679215771</v>
      </c>
      <c r="R12" s="20">
        <v>100</v>
      </c>
      <c r="S12" s="20">
        <f t="shared" si="4"/>
        <v>100</v>
      </c>
      <c r="T12" s="13">
        <v>0</v>
      </c>
      <c r="U12" s="13">
        <f t="shared" si="5"/>
        <v>0</v>
      </c>
      <c r="V12" s="16">
        <v>0</v>
      </c>
      <c r="W12" s="16">
        <f t="shared" si="6"/>
        <v>0</v>
      </c>
    </row>
    <row r="13" spans="1:28" x14ac:dyDescent="0.25">
      <c r="A13" s="4" t="s">
        <v>15</v>
      </c>
      <c r="B13" s="4" t="s">
        <v>21</v>
      </c>
      <c r="C13" s="13">
        <v>0</v>
      </c>
      <c r="D13" s="13">
        <v>0</v>
      </c>
      <c r="E13" s="13">
        <f t="shared" si="0"/>
        <v>0</v>
      </c>
      <c r="F13" s="16">
        <v>0</v>
      </c>
      <c r="G13" s="16">
        <v>0</v>
      </c>
      <c r="H13" s="16">
        <v>0</v>
      </c>
      <c r="I13" s="16">
        <v>0</v>
      </c>
      <c r="J13" s="16">
        <v>100</v>
      </c>
      <c r="K13" s="16">
        <f t="shared" si="1"/>
        <v>20</v>
      </c>
      <c r="L13" s="95">
        <f>(Droogte!K13/Droogte!J13)*100</f>
        <v>0</v>
      </c>
      <c r="M13" s="96">
        <f t="shared" si="2"/>
        <v>0</v>
      </c>
      <c r="N13" s="19">
        <v>25</v>
      </c>
      <c r="O13" s="19">
        <v>0</v>
      </c>
      <c r="P13" s="19">
        <v>0</v>
      </c>
      <c r="Q13" s="36">
        <f t="shared" si="3"/>
        <v>6.25</v>
      </c>
      <c r="R13" s="20">
        <v>50</v>
      </c>
      <c r="S13" s="20">
        <f t="shared" si="4"/>
        <v>50</v>
      </c>
      <c r="T13" s="13">
        <v>0</v>
      </c>
      <c r="U13" s="13">
        <f t="shared" si="5"/>
        <v>0</v>
      </c>
      <c r="V13" s="16">
        <v>0</v>
      </c>
      <c r="W13" s="16">
        <f t="shared" si="6"/>
        <v>0</v>
      </c>
    </row>
    <row r="14" spans="1:28" x14ac:dyDescent="0.25">
      <c r="A14" s="4" t="s">
        <v>15</v>
      </c>
      <c r="B14" s="4" t="s">
        <v>24</v>
      </c>
      <c r="C14" s="13">
        <v>100</v>
      </c>
      <c r="D14" s="13">
        <v>0</v>
      </c>
      <c r="E14" s="13">
        <f t="shared" si="0"/>
        <v>50</v>
      </c>
      <c r="F14" s="16">
        <v>0</v>
      </c>
      <c r="G14" s="16">
        <v>0</v>
      </c>
      <c r="H14" s="16">
        <v>0</v>
      </c>
      <c r="I14" s="16">
        <v>100</v>
      </c>
      <c r="J14" s="16">
        <v>100</v>
      </c>
      <c r="K14" s="16">
        <f t="shared" si="1"/>
        <v>40</v>
      </c>
      <c r="L14" s="95">
        <f>(Droogte!K14/Droogte!J14)*100</f>
        <v>0</v>
      </c>
      <c r="M14" s="96">
        <f t="shared" si="2"/>
        <v>0</v>
      </c>
      <c r="N14" s="19">
        <v>50</v>
      </c>
      <c r="O14" s="19">
        <v>100</v>
      </c>
      <c r="P14" s="19">
        <v>100</v>
      </c>
      <c r="Q14" s="36">
        <f t="shared" si="3"/>
        <v>62.5</v>
      </c>
      <c r="R14" s="20">
        <v>50</v>
      </c>
      <c r="S14" s="20">
        <f t="shared" si="4"/>
        <v>50</v>
      </c>
      <c r="T14" s="13">
        <v>0</v>
      </c>
      <c r="U14" s="13">
        <f t="shared" si="5"/>
        <v>0</v>
      </c>
      <c r="V14" s="16">
        <v>0</v>
      </c>
      <c r="W14" s="16">
        <f t="shared" si="6"/>
        <v>0</v>
      </c>
    </row>
    <row r="15" spans="1:28" x14ac:dyDescent="0.25">
      <c r="A15" s="4" t="s">
        <v>15</v>
      </c>
      <c r="B15" s="4" t="s">
        <v>23</v>
      </c>
      <c r="C15" s="13">
        <v>0</v>
      </c>
      <c r="D15" s="13">
        <v>0</v>
      </c>
      <c r="E15" s="13">
        <f t="shared" si="0"/>
        <v>0</v>
      </c>
      <c r="F15" s="16">
        <v>0</v>
      </c>
      <c r="G15" s="16">
        <v>0</v>
      </c>
      <c r="H15" s="16">
        <v>0</v>
      </c>
      <c r="I15" s="16">
        <v>100</v>
      </c>
      <c r="J15" s="16">
        <v>100</v>
      </c>
      <c r="K15" s="16">
        <f t="shared" si="1"/>
        <v>40</v>
      </c>
      <c r="L15" s="95">
        <f>(Droogte!K15/Droogte!J15)*100</f>
        <v>0</v>
      </c>
      <c r="M15" s="96">
        <f t="shared" si="2"/>
        <v>0</v>
      </c>
      <c r="N15" s="19">
        <v>50</v>
      </c>
      <c r="O15" s="19">
        <v>100</v>
      </c>
      <c r="P15" s="19">
        <v>100</v>
      </c>
      <c r="Q15" s="36">
        <f t="shared" si="3"/>
        <v>62.5</v>
      </c>
      <c r="R15" s="20">
        <v>50</v>
      </c>
      <c r="S15" s="20">
        <f t="shared" si="4"/>
        <v>50</v>
      </c>
      <c r="T15" s="13">
        <v>0</v>
      </c>
      <c r="U15" s="13">
        <f t="shared" si="5"/>
        <v>0</v>
      </c>
      <c r="V15" s="16">
        <v>0</v>
      </c>
      <c r="W15" s="16">
        <f t="shared" si="6"/>
        <v>0</v>
      </c>
    </row>
    <row r="16" spans="1:28" x14ac:dyDescent="0.25">
      <c r="A16" s="4" t="s">
        <v>15</v>
      </c>
      <c r="B16" s="4" t="s">
        <v>20</v>
      </c>
      <c r="C16" s="13">
        <v>0</v>
      </c>
      <c r="D16" s="13">
        <v>100</v>
      </c>
      <c r="E16" s="13">
        <f t="shared" si="0"/>
        <v>50</v>
      </c>
      <c r="F16" s="16">
        <v>0</v>
      </c>
      <c r="G16" s="16">
        <v>0</v>
      </c>
      <c r="H16" s="16">
        <v>0</v>
      </c>
      <c r="I16" s="16">
        <v>100</v>
      </c>
      <c r="J16" s="16">
        <v>100</v>
      </c>
      <c r="K16" s="16">
        <f t="shared" si="1"/>
        <v>40</v>
      </c>
      <c r="L16" s="95">
        <f>(Droogte!K16/Droogte!J16)*100</f>
        <v>5.8086702315731635</v>
      </c>
      <c r="M16" s="96">
        <f t="shared" si="2"/>
        <v>7.5628877590892722</v>
      </c>
      <c r="N16" s="19">
        <v>50</v>
      </c>
      <c r="O16" s="19">
        <v>100</v>
      </c>
      <c r="P16" s="19">
        <v>100</v>
      </c>
      <c r="Q16" s="36">
        <f t="shared" si="3"/>
        <v>64.39072193977232</v>
      </c>
      <c r="R16" s="20">
        <v>50</v>
      </c>
      <c r="S16" s="20">
        <f t="shared" si="4"/>
        <v>50</v>
      </c>
      <c r="T16" s="13">
        <v>0</v>
      </c>
      <c r="U16" s="13">
        <f t="shared" si="5"/>
        <v>0</v>
      </c>
      <c r="V16" s="16">
        <v>100</v>
      </c>
      <c r="W16" s="16">
        <f t="shared" si="6"/>
        <v>100</v>
      </c>
    </row>
    <row r="17" spans="1:23" x14ac:dyDescent="0.25">
      <c r="A17" s="4" t="s">
        <v>15</v>
      </c>
      <c r="B17" s="4" t="s">
        <v>14</v>
      </c>
      <c r="C17" s="13">
        <v>100</v>
      </c>
      <c r="D17" s="13">
        <v>100</v>
      </c>
      <c r="E17" s="13">
        <f t="shared" si="0"/>
        <v>100</v>
      </c>
      <c r="F17" s="16">
        <v>0</v>
      </c>
      <c r="G17" s="16">
        <v>100</v>
      </c>
      <c r="H17" s="16">
        <v>100</v>
      </c>
      <c r="I17" s="16">
        <v>100</v>
      </c>
      <c r="J17" s="16">
        <v>100</v>
      </c>
      <c r="K17" s="16">
        <f t="shared" si="1"/>
        <v>80</v>
      </c>
      <c r="L17" s="95">
        <f>(Droogte!K17/Droogte!J17)*100</f>
        <v>25.142482622100083</v>
      </c>
      <c r="M17" s="96">
        <f t="shared" si="2"/>
        <v>32.735508554476354</v>
      </c>
      <c r="N17" s="19">
        <v>100</v>
      </c>
      <c r="O17" s="19">
        <v>0</v>
      </c>
      <c r="P17" s="19">
        <v>100</v>
      </c>
      <c r="Q17" s="36">
        <f t="shared" si="3"/>
        <v>58.183877138619088</v>
      </c>
      <c r="R17" s="20">
        <v>100</v>
      </c>
      <c r="S17" s="20">
        <f t="shared" si="4"/>
        <v>100</v>
      </c>
      <c r="T17" s="13">
        <v>0</v>
      </c>
      <c r="U17" s="13">
        <f t="shared" si="5"/>
        <v>0</v>
      </c>
      <c r="V17" s="16">
        <v>100</v>
      </c>
      <c r="W17" s="16">
        <f t="shared" si="6"/>
        <v>100</v>
      </c>
    </row>
    <row r="18" spans="1:23" x14ac:dyDescent="0.25">
      <c r="A18" s="4" t="s">
        <v>15</v>
      </c>
      <c r="B18" s="4" t="s">
        <v>19</v>
      </c>
      <c r="C18" s="13">
        <v>100</v>
      </c>
      <c r="D18" s="13">
        <v>100</v>
      </c>
      <c r="E18" s="13">
        <f t="shared" si="0"/>
        <v>100</v>
      </c>
      <c r="F18" s="16">
        <v>0</v>
      </c>
      <c r="G18" s="16">
        <v>0</v>
      </c>
      <c r="H18" s="16">
        <v>0</v>
      </c>
      <c r="I18" s="16">
        <v>0</v>
      </c>
      <c r="J18" s="16">
        <v>100</v>
      </c>
      <c r="K18" s="16">
        <f t="shared" si="1"/>
        <v>20</v>
      </c>
      <c r="L18" s="95">
        <f>(Droogte!K18/Droogte!J18)*100</f>
        <v>3.4111139335273948</v>
      </c>
      <c r="M18" s="96">
        <f t="shared" si="2"/>
        <v>4.4412698232563201</v>
      </c>
      <c r="N18" s="19">
        <v>50</v>
      </c>
      <c r="O18" s="19">
        <v>100</v>
      </c>
      <c r="P18" s="19">
        <v>0</v>
      </c>
      <c r="Q18" s="36">
        <f t="shared" si="3"/>
        <v>38.610317455814084</v>
      </c>
      <c r="R18" s="20">
        <v>100</v>
      </c>
      <c r="S18" s="20">
        <f t="shared" si="4"/>
        <v>100</v>
      </c>
      <c r="T18" s="13">
        <v>0</v>
      </c>
      <c r="U18" s="13">
        <f t="shared" si="5"/>
        <v>0</v>
      </c>
      <c r="V18" s="16">
        <v>0</v>
      </c>
      <c r="W18" s="16">
        <f t="shared" si="6"/>
        <v>0</v>
      </c>
    </row>
    <row r="19" spans="1:23" x14ac:dyDescent="0.25">
      <c r="A19" s="4" t="s">
        <v>15</v>
      </c>
      <c r="B19" s="4" t="s">
        <v>16</v>
      </c>
      <c r="C19" s="13">
        <v>100</v>
      </c>
      <c r="D19" s="13">
        <v>100</v>
      </c>
      <c r="E19" s="13">
        <f t="shared" si="0"/>
        <v>100</v>
      </c>
      <c r="F19" s="16">
        <v>0</v>
      </c>
      <c r="G19" s="16">
        <v>100</v>
      </c>
      <c r="H19" s="16">
        <v>100</v>
      </c>
      <c r="I19" s="16">
        <v>100</v>
      </c>
      <c r="J19" s="16">
        <v>100</v>
      </c>
      <c r="K19" s="16">
        <f t="shared" si="1"/>
        <v>80</v>
      </c>
      <c r="L19" s="95">
        <f>(Droogte!K19/Droogte!J19)*100</f>
        <v>18.912131713924801</v>
      </c>
      <c r="M19" s="96">
        <f t="shared" si="2"/>
        <v>24.623592618510372</v>
      </c>
      <c r="N19" s="19">
        <v>100</v>
      </c>
      <c r="O19" s="19">
        <v>0</v>
      </c>
      <c r="P19" s="19">
        <v>100</v>
      </c>
      <c r="Q19" s="36">
        <f t="shared" si="3"/>
        <v>56.155898154627593</v>
      </c>
      <c r="R19" s="20">
        <v>100</v>
      </c>
      <c r="S19" s="20">
        <f t="shared" si="4"/>
        <v>100</v>
      </c>
      <c r="T19" s="13">
        <v>0</v>
      </c>
      <c r="U19" s="13">
        <f t="shared" si="5"/>
        <v>0</v>
      </c>
      <c r="V19" s="16">
        <v>0</v>
      </c>
      <c r="W19" s="16">
        <f t="shared" si="6"/>
        <v>0</v>
      </c>
    </row>
    <row r="20" spans="1:23" x14ac:dyDescent="0.25">
      <c r="A20" s="4" t="s">
        <v>147</v>
      </c>
      <c r="B20" s="4" t="s">
        <v>148</v>
      </c>
      <c r="C20" s="13">
        <v>100</v>
      </c>
      <c r="D20" s="13">
        <v>100</v>
      </c>
      <c r="E20" s="13">
        <f t="shared" si="0"/>
        <v>100</v>
      </c>
      <c r="F20" s="16">
        <v>0</v>
      </c>
      <c r="G20" s="16">
        <v>100</v>
      </c>
      <c r="H20" s="16">
        <v>100</v>
      </c>
      <c r="I20" s="16">
        <v>100</v>
      </c>
      <c r="J20" s="16">
        <v>0</v>
      </c>
      <c r="K20" s="16">
        <f t="shared" si="1"/>
        <v>60</v>
      </c>
      <c r="L20" s="95">
        <f>(Droogte!K20/Droogte!J20)*100</f>
        <v>44.786241875080087</v>
      </c>
      <c r="M20" s="96">
        <f t="shared" si="2"/>
        <v>58.311680117692056</v>
      </c>
      <c r="N20" s="19">
        <v>100</v>
      </c>
      <c r="O20" s="19">
        <v>0</v>
      </c>
      <c r="P20" s="19">
        <v>100</v>
      </c>
      <c r="Q20" s="36">
        <f t="shared" si="3"/>
        <v>64.577920029423012</v>
      </c>
      <c r="R20" s="20">
        <v>100</v>
      </c>
      <c r="S20" s="20">
        <f t="shared" si="4"/>
        <v>100</v>
      </c>
      <c r="T20" s="13">
        <v>0</v>
      </c>
      <c r="U20" s="13">
        <f t="shared" si="5"/>
        <v>0</v>
      </c>
      <c r="V20" s="16">
        <v>0</v>
      </c>
      <c r="W20" s="16">
        <f t="shared" si="6"/>
        <v>0</v>
      </c>
    </row>
    <row r="21" spans="1:23" x14ac:dyDescent="0.25">
      <c r="A21" s="4" t="s">
        <v>147</v>
      </c>
      <c r="B21" s="4" t="s">
        <v>158</v>
      </c>
      <c r="C21" s="13">
        <v>100</v>
      </c>
      <c r="D21" s="13">
        <v>100</v>
      </c>
      <c r="E21" s="13">
        <f t="shared" si="0"/>
        <v>100</v>
      </c>
      <c r="F21" s="16">
        <v>0</v>
      </c>
      <c r="G21" s="16">
        <v>100</v>
      </c>
      <c r="H21" s="16">
        <v>100</v>
      </c>
      <c r="I21" s="16">
        <v>100</v>
      </c>
      <c r="J21" s="16">
        <v>0</v>
      </c>
      <c r="K21" s="16">
        <f t="shared" si="1"/>
        <v>60</v>
      </c>
      <c r="L21" s="95">
        <f>(Droogte!K21/Droogte!J21)*100</f>
        <v>69.506577654489035</v>
      </c>
      <c r="M21" s="96">
        <f t="shared" si="2"/>
        <v>90.49755354711462</v>
      </c>
      <c r="N21" s="19">
        <v>100</v>
      </c>
      <c r="O21" s="19">
        <v>0</v>
      </c>
      <c r="P21" s="19">
        <v>100</v>
      </c>
      <c r="Q21" s="36">
        <f t="shared" si="3"/>
        <v>72.624388386778662</v>
      </c>
      <c r="R21" s="20">
        <v>100</v>
      </c>
      <c r="S21" s="20">
        <f t="shared" si="4"/>
        <v>100</v>
      </c>
      <c r="T21" s="13">
        <v>0</v>
      </c>
      <c r="U21" s="13">
        <f t="shared" si="5"/>
        <v>0</v>
      </c>
      <c r="V21" s="16">
        <v>0</v>
      </c>
      <c r="W21" s="16">
        <f t="shared" si="6"/>
        <v>0</v>
      </c>
    </row>
    <row r="22" spans="1:23" x14ac:dyDescent="0.25">
      <c r="A22" s="4" t="s">
        <v>147</v>
      </c>
      <c r="B22" s="4" t="s">
        <v>152</v>
      </c>
      <c r="C22" s="13">
        <v>100</v>
      </c>
      <c r="D22" s="13">
        <v>100</v>
      </c>
      <c r="E22" s="13">
        <f t="shared" si="0"/>
        <v>100</v>
      </c>
      <c r="F22" s="16">
        <v>0</v>
      </c>
      <c r="G22" s="16">
        <v>100</v>
      </c>
      <c r="H22" s="16">
        <v>100</v>
      </c>
      <c r="I22" s="16">
        <v>100</v>
      </c>
      <c r="J22" s="16">
        <v>0</v>
      </c>
      <c r="K22" s="16">
        <f t="shared" si="1"/>
        <v>60</v>
      </c>
      <c r="L22" s="95">
        <f>(Droogte!K22/Droogte!J22)*100</f>
        <v>53.223947074427002</v>
      </c>
      <c r="M22" s="96">
        <f t="shared" si="2"/>
        <v>69.297571005435231</v>
      </c>
      <c r="N22" s="19">
        <v>100</v>
      </c>
      <c r="O22" s="19">
        <v>0</v>
      </c>
      <c r="P22" s="19">
        <v>100</v>
      </c>
      <c r="Q22" s="36">
        <f t="shared" si="3"/>
        <v>67.324392751358801</v>
      </c>
      <c r="R22" s="20">
        <v>50</v>
      </c>
      <c r="S22" s="20">
        <f t="shared" si="4"/>
        <v>50</v>
      </c>
      <c r="T22" s="13">
        <v>0</v>
      </c>
      <c r="U22" s="13">
        <f t="shared" si="5"/>
        <v>0</v>
      </c>
      <c r="V22" s="16">
        <v>0</v>
      </c>
      <c r="W22" s="16">
        <f t="shared" si="6"/>
        <v>0</v>
      </c>
    </row>
    <row r="23" spans="1:23" x14ac:dyDescent="0.25">
      <c r="A23" s="4" t="s">
        <v>32</v>
      </c>
      <c r="B23" s="4" t="s">
        <v>48</v>
      </c>
      <c r="C23" s="13">
        <v>100</v>
      </c>
      <c r="D23" s="13">
        <v>100</v>
      </c>
      <c r="E23" s="13">
        <f t="shared" si="0"/>
        <v>100</v>
      </c>
      <c r="F23" s="16">
        <v>0</v>
      </c>
      <c r="G23" s="16">
        <v>0</v>
      </c>
      <c r="H23" s="16">
        <v>0</v>
      </c>
      <c r="I23" s="16">
        <v>100</v>
      </c>
      <c r="J23" s="16">
        <v>0</v>
      </c>
      <c r="K23" s="16">
        <f t="shared" si="1"/>
        <v>20</v>
      </c>
      <c r="L23" s="95">
        <f>(Droogte!K23/Droogte!J23)*100</f>
        <v>9.2390555158783698</v>
      </c>
      <c r="M23" s="96">
        <f t="shared" si="2"/>
        <v>12.029248878130712</v>
      </c>
      <c r="N23" s="19">
        <v>50</v>
      </c>
      <c r="O23" s="19">
        <v>100</v>
      </c>
      <c r="P23" s="19">
        <v>100</v>
      </c>
      <c r="Q23" s="36">
        <f t="shared" si="3"/>
        <v>65.507312219532679</v>
      </c>
      <c r="R23" s="20">
        <v>100</v>
      </c>
      <c r="S23" s="20">
        <f t="shared" si="4"/>
        <v>100</v>
      </c>
      <c r="T23" s="13">
        <v>0</v>
      </c>
      <c r="U23" s="13">
        <f t="shared" si="5"/>
        <v>0</v>
      </c>
      <c r="V23" s="16">
        <v>0</v>
      </c>
      <c r="W23" s="16">
        <f t="shared" si="6"/>
        <v>0</v>
      </c>
    </row>
    <row r="24" spans="1:23" x14ac:dyDescent="0.25">
      <c r="A24" s="4" t="s">
        <v>147</v>
      </c>
      <c r="B24" s="4" t="s">
        <v>155</v>
      </c>
      <c r="C24" s="13">
        <v>100</v>
      </c>
      <c r="D24" s="13">
        <v>0</v>
      </c>
      <c r="E24" s="13">
        <f t="shared" si="0"/>
        <v>50</v>
      </c>
      <c r="F24" s="16">
        <v>0</v>
      </c>
      <c r="G24" s="16">
        <v>0</v>
      </c>
      <c r="H24" s="16">
        <v>0</v>
      </c>
      <c r="I24" s="16">
        <v>100</v>
      </c>
      <c r="J24" s="16">
        <v>0</v>
      </c>
      <c r="K24" s="16">
        <f t="shared" si="1"/>
        <v>20</v>
      </c>
      <c r="L24" s="95">
        <f>(Droogte!K24/Droogte!J24)*100</f>
        <v>76.804924476454758</v>
      </c>
      <c r="M24" s="96">
        <f t="shared" si="2"/>
        <v>100.00000000059211</v>
      </c>
      <c r="N24" s="19">
        <v>25</v>
      </c>
      <c r="O24" s="19">
        <v>0</v>
      </c>
      <c r="P24" s="19">
        <v>100</v>
      </c>
      <c r="Q24" s="36">
        <f t="shared" si="3"/>
        <v>56.250000000148027</v>
      </c>
      <c r="R24" s="20">
        <v>50</v>
      </c>
      <c r="S24" s="20">
        <f t="shared" si="4"/>
        <v>50</v>
      </c>
      <c r="T24" s="27">
        <v>100</v>
      </c>
      <c r="U24" s="13">
        <f t="shared" si="5"/>
        <v>100</v>
      </c>
      <c r="V24" s="16">
        <v>0</v>
      </c>
      <c r="W24" s="16">
        <f t="shared" si="6"/>
        <v>0</v>
      </c>
    </row>
    <row r="25" spans="1:23" x14ac:dyDescent="0.25">
      <c r="A25" s="4" t="s">
        <v>32</v>
      </c>
      <c r="B25" s="4" t="s">
        <v>33</v>
      </c>
      <c r="C25" s="13">
        <v>0</v>
      </c>
      <c r="D25" s="13">
        <v>100</v>
      </c>
      <c r="E25" s="13">
        <f t="shared" si="0"/>
        <v>50</v>
      </c>
      <c r="F25" s="16">
        <v>0</v>
      </c>
      <c r="G25" s="16">
        <v>100</v>
      </c>
      <c r="H25" s="16">
        <v>100</v>
      </c>
      <c r="I25" s="16">
        <v>100</v>
      </c>
      <c r="J25" s="16">
        <v>0</v>
      </c>
      <c r="K25" s="16">
        <f t="shared" si="1"/>
        <v>60</v>
      </c>
      <c r="L25" s="95">
        <f>(Droogte!K25/Droogte!J25)*100</f>
        <v>61.873285825677627</v>
      </c>
      <c r="M25" s="96">
        <f t="shared" si="2"/>
        <v>80.559008745606917</v>
      </c>
      <c r="N25" s="19">
        <v>100</v>
      </c>
      <c r="O25" s="19">
        <v>0</v>
      </c>
      <c r="P25" s="19">
        <v>100</v>
      </c>
      <c r="Q25" s="36">
        <f t="shared" si="3"/>
        <v>70.139752186401722</v>
      </c>
      <c r="R25" s="20">
        <v>100</v>
      </c>
      <c r="S25" s="20">
        <f t="shared" si="4"/>
        <v>100</v>
      </c>
      <c r="T25" s="13">
        <v>0</v>
      </c>
      <c r="U25" s="13">
        <f t="shared" si="5"/>
        <v>0</v>
      </c>
      <c r="V25" s="16">
        <v>0</v>
      </c>
      <c r="W25" s="16">
        <f t="shared" si="6"/>
        <v>0</v>
      </c>
    </row>
    <row r="26" spans="1:23" x14ac:dyDescent="0.25">
      <c r="A26" s="4" t="s">
        <v>147</v>
      </c>
      <c r="B26" s="4" t="s">
        <v>154</v>
      </c>
      <c r="C26" s="13">
        <v>100</v>
      </c>
      <c r="D26" s="13">
        <v>0</v>
      </c>
      <c r="E26" s="13">
        <f t="shared" si="0"/>
        <v>50</v>
      </c>
      <c r="F26" s="16">
        <v>0</v>
      </c>
      <c r="G26" s="16">
        <v>100</v>
      </c>
      <c r="H26" s="16">
        <v>0</v>
      </c>
      <c r="I26" s="16">
        <v>100</v>
      </c>
      <c r="J26" s="16">
        <v>0</v>
      </c>
      <c r="K26" s="16">
        <f t="shared" si="1"/>
        <v>40</v>
      </c>
      <c r="L26" s="95">
        <f>(Droogte!K26/Droogte!J26)*100</f>
        <v>1.7429769467577676</v>
      </c>
      <c r="M26" s="96">
        <f t="shared" si="2"/>
        <v>2.2693557198958163</v>
      </c>
      <c r="N26" s="19">
        <v>100</v>
      </c>
      <c r="O26" s="19">
        <v>0</v>
      </c>
      <c r="P26" s="19">
        <v>100</v>
      </c>
      <c r="Q26" s="36">
        <f t="shared" si="3"/>
        <v>50.567338929973957</v>
      </c>
      <c r="R26" s="20">
        <v>100</v>
      </c>
      <c r="S26" s="20">
        <f t="shared" si="4"/>
        <v>100</v>
      </c>
      <c r="T26" s="13">
        <v>0</v>
      </c>
      <c r="U26" s="13">
        <f t="shared" si="5"/>
        <v>0</v>
      </c>
      <c r="V26" s="16">
        <v>0</v>
      </c>
      <c r="W26" s="16">
        <f t="shared" si="6"/>
        <v>0</v>
      </c>
    </row>
    <row r="27" spans="1:23" x14ac:dyDescent="0.25">
      <c r="A27" s="4" t="s">
        <v>32</v>
      </c>
      <c r="B27" s="4" t="s">
        <v>39</v>
      </c>
      <c r="C27" s="13">
        <v>100</v>
      </c>
      <c r="D27" s="13">
        <v>100</v>
      </c>
      <c r="E27" s="13">
        <f t="shared" si="0"/>
        <v>100</v>
      </c>
      <c r="F27" s="16">
        <v>0</v>
      </c>
      <c r="G27" s="16">
        <v>0</v>
      </c>
      <c r="H27" s="16">
        <v>0</v>
      </c>
      <c r="I27" s="16">
        <v>0</v>
      </c>
      <c r="J27" s="16">
        <v>100</v>
      </c>
      <c r="K27" s="16">
        <f t="shared" si="1"/>
        <v>20</v>
      </c>
      <c r="L27" s="95">
        <f>(Droogte!K27/Droogte!J27)*100</f>
        <v>0</v>
      </c>
      <c r="M27" s="96">
        <f t="shared" si="2"/>
        <v>0</v>
      </c>
      <c r="N27" s="19">
        <v>25</v>
      </c>
      <c r="O27" s="19">
        <v>0</v>
      </c>
      <c r="P27" s="19">
        <v>0</v>
      </c>
      <c r="Q27" s="36">
        <f t="shared" si="3"/>
        <v>6.25</v>
      </c>
      <c r="R27" s="20">
        <v>100</v>
      </c>
      <c r="S27" s="20">
        <f t="shared" si="4"/>
        <v>100</v>
      </c>
      <c r="T27" s="13">
        <v>0</v>
      </c>
      <c r="U27" s="13">
        <f t="shared" si="5"/>
        <v>0</v>
      </c>
      <c r="V27" s="16">
        <v>0</v>
      </c>
      <c r="W27" s="16">
        <f t="shared" si="6"/>
        <v>0</v>
      </c>
    </row>
    <row r="28" spans="1:23" x14ac:dyDescent="0.25">
      <c r="A28" s="4" t="s">
        <v>32</v>
      </c>
      <c r="B28" s="4" t="s">
        <v>38</v>
      </c>
      <c r="C28" s="13">
        <v>100</v>
      </c>
      <c r="D28" s="13">
        <v>0</v>
      </c>
      <c r="E28" s="13">
        <f t="shared" si="0"/>
        <v>50</v>
      </c>
      <c r="F28" s="16">
        <v>0</v>
      </c>
      <c r="G28" s="16">
        <v>0</v>
      </c>
      <c r="H28" s="16">
        <v>0</v>
      </c>
      <c r="I28" s="16">
        <v>0</v>
      </c>
      <c r="J28" s="16">
        <v>100</v>
      </c>
      <c r="K28" s="16">
        <f t="shared" si="1"/>
        <v>20</v>
      </c>
      <c r="L28" s="95">
        <f>(Droogte!K28/Droogte!J28)*100</f>
        <v>0</v>
      </c>
      <c r="M28" s="96">
        <f t="shared" si="2"/>
        <v>0</v>
      </c>
      <c r="N28" s="19">
        <v>25</v>
      </c>
      <c r="O28" s="19">
        <v>0</v>
      </c>
      <c r="P28" s="19">
        <v>0</v>
      </c>
      <c r="Q28" s="36">
        <f t="shared" si="3"/>
        <v>6.25</v>
      </c>
      <c r="R28" s="20">
        <v>100</v>
      </c>
      <c r="S28" s="20">
        <f t="shared" si="4"/>
        <v>100</v>
      </c>
      <c r="T28" s="13">
        <v>0</v>
      </c>
      <c r="U28" s="13">
        <f t="shared" si="5"/>
        <v>0</v>
      </c>
      <c r="V28" s="16">
        <v>0</v>
      </c>
      <c r="W28" s="16">
        <f t="shared" si="6"/>
        <v>0</v>
      </c>
    </row>
    <row r="29" spans="1:23" x14ac:dyDescent="0.25">
      <c r="A29" s="4" t="s">
        <v>3</v>
      </c>
      <c r="B29" s="4" t="s">
        <v>4</v>
      </c>
      <c r="C29" s="13">
        <v>100</v>
      </c>
      <c r="D29" s="13">
        <v>0</v>
      </c>
      <c r="E29" s="13">
        <f t="shared" si="0"/>
        <v>50</v>
      </c>
      <c r="F29" s="16">
        <v>0</v>
      </c>
      <c r="G29" s="16">
        <v>100</v>
      </c>
      <c r="H29" s="16">
        <v>100</v>
      </c>
      <c r="I29" s="16">
        <v>100</v>
      </c>
      <c r="J29" s="16">
        <v>100</v>
      </c>
      <c r="K29" s="16">
        <f t="shared" si="1"/>
        <v>80</v>
      </c>
      <c r="L29" s="95">
        <f>(Droogte!K29/Droogte!J29)*100</f>
        <v>56.827895594092716</v>
      </c>
      <c r="M29" s="96">
        <f t="shared" si="2"/>
        <v>73.989911430549355</v>
      </c>
      <c r="N29" s="19">
        <v>100</v>
      </c>
      <c r="O29" s="19">
        <v>0</v>
      </c>
      <c r="P29" s="19">
        <v>100</v>
      </c>
      <c r="Q29" s="36">
        <f t="shared" si="3"/>
        <v>68.497477857637335</v>
      </c>
      <c r="R29" s="20">
        <v>50</v>
      </c>
      <c r="S29" s="20">
        <f t="shared" si="4"/>
        <v>50</v>
      </c>
      <c r="T29" s="27">
        <v>100</v>
      </c>
      <c r="U29" s="13">
        <f t="shared" si="5"/>
        <v>100</v>
      </c>
      <c r="V29" s="16">
        <v>0</v>
      </c>
      <c r="W29" s="16">
        <f t="shared" si="6"/>
        <v>0</v>
      </c>
    </row>
    <row r="30" spans="1:23" x14ac:dyDescent="0.25">
      <c r="A30" s="4" t="s">
        <v>32</v>
      </c>
      <c r="B30" s="4" t="s">
        <v>46</v>
      </c>
      <c r="C30" s="13">
        <v>100</v>
      </c>
      <c r="D30" s="13">
        <v>0</v>
      </c>
      <c r="E30" s="13">
        <f t="shared" si="0"/>
        <v>50</v>
      </c>
      <c r="F30" s="16">
        <v>0</v>
      </c>
      <c r="G30" s="16">
        <v>0</v>
      </c>
      <c r="H30" s="16">
        <v>0</v>
      </c>
      <c r="I30" s="16">
        <v>0</v>
      </c>
      <c r="J30" s="16">
        <v>100</v>
      </c>
      <c r="K30" s="16">
        <f t="shared" si="1"/>
        <v>20</v>
      </c>
      <c r="L30" s="95">
        <f>(Droogte!K30/Droogte!J30)*100</f>
        <v>0</v>
      </c>
      <c r="M30" s="96">
        <f t="shared" si="2"/>
        <v>0</v>
      </c>
      <c r="N30" s="19">
        <v>50</v>
      </c>
      <c r="O30" s="19">
        <v>100</v>
      </c>
      <c r="P30" s="19">
        <v>0</v>
      </c>
      <c r="Q30" s="36">
        <f t="shared" si="3"/>
        <v>37.5</v>
      </c>
      <c r="R30" s="20">
        <v>100</v>
      </c>
      <c r="S30" s="20">
        <f t="shared" si="4"/>
        <v>100</v>
      </c>
      <c r="T30" s="13">
        <v>0</v>
      </c>
      <c r="U30" s="13">
        <f t="shared" si="5"/>
        <v>0</v>
      </c>
      <c r="V30" s="16">
        <v>0</v>
      </c>
      <c r="W30" s="16">
        <f t="shared" si="6"/>
        <v>0</v>
      </c>
    </row>
    <row r="31" spans="1:23" x14ac:dyDescent="0.25">
      <c r="A31" s="4" t="s">
        <v>32</v>
      </c>
      <c r="B31" s="4" t="s">
        <v>47</v>
      </c>
      <c r="C31" s="13">
        <v>100</v>
      </c>
      <c r="D31" s="13">
        <v>0</v>
      </c>
      <c r="E31" s="13">
        <f t="shared" si="0"/>
        <v>50</v>
      </c>
      <c r="F31" s="16">
        <v>0</v>
      </c>
      <c r="G31" s="16">
        <v>0</v>
      </c>
      <c r="H31" s="16">
        <v>0</v>
      </c>
      <c r="I31" s="16">
        <v>0</v>
      </c>
      <c r="J31" s="16">
        <v>100</v>
      </c>
      <c r="K31" s="16">
        <f t="shared" si="1"/>
        <v>20</v>
      </c>
      <c r="L31" s="95">
        <f>(Droogte!K31/Droogte!J31)*100</f>
        <v>3.1889711897900623E-2</v>
      </c>
      <c r="M31" s="96">
        <f t="shared" si="2"/>
        <v>4.1520400046569303E-2</v>
      </c>
      <c r="N31" s="19">
        <v>25</v>
      </c>
      <c r="O31" s="19">
        <v>50</v>
      </c>
      <c r="P31" s="19">
        <v>0</v>
      </c>
      <c r="Q31" s="36">
        <f t="shared" si="3"/>
        <v>18.760380100011641</v>
      </c>
      <c r="R31" s="20">
        <v>100</v>
      </c>
      <c r="S31" s="20">
        <f t="shared" si="4"/>
        <v>100</v>
      </c>
      <c r="T31" s="13">
        <v>0</v>
      </c>
      <c r="U31" s="13">
        <f t="shared" si="5"/>
        <v>0</v>
      </c>
      <c r="V31" s="16">
        <v>0</v>
      </c>
      <c r="W31" s="16">
        <f t="shared" si="6"/>
        <v>0</v>
      </c>
    </row>
    <row r="32" spans="1:23" x14ac:dyDescent="0.25">
      <c r="A32" s="4" t="s">
        <v>32</v>
      </c>
      <c r="B32" s="4" t="s">
        <v>41</v>
      </c>
      <c r="C32" s="13">
        <v>100</v>
      </c>
      <c r="D32" s="13">
        <v>0</v>
      </c>
      <c r="E32" s="13">
        <f t="shared" si="0"/>
        <v>50</v>
      </c>
      <c r="F32" s="16">
        <v>0</v>
      </c>
      <c r="G32" s="16">
        <v>0</v>
      </c>
      <c r="H32" s="16">
        <v>0</v>
      </c>
      <c r="I32" s="16">
        <v>100</v>
      </c>
      <c r="J32" s="16">
        <v>100</v>
      </c>
      <c r="K32" s="16">
        <f t="shared" si="1"/>
        <v>40</v>
      </c>
      <c r="L32" s="95">
        <f>(Droogte!K32/Droogte!J32)*100</f>
        <v>28.656583217650645</v>
      </c>
      <c r="M32" s="96">
        <f t="shared" si="2"/>
        <v>37.31086699604171</v>
      </c>
      <c r="N32" s="19">
        <v>50</v>
      </c>
      <c r="O32" s="19">
        <v>100</v>
      </c>
      <c r="P32" s="19">
        <v>100</v>
      </c>
      <c r="Q32" s="36">
        <f t="shared" si="3"/>
        <v>71.82771674901042</v>
      </c>
      <c r="R32" s="20">
        <v>100</v>
      </c>
      <c r="S32" s="20">
        <f t="shared" si="4"/>
        <v>100</v>
      </c>
      <c r="T32" s="13">
        <v>0</v>
      </c>
      <c r="U32" s="13">
        <f t="shared" si="5"/>
        <v>0</v>
      </c>
      <c r="V32" s="16">
        <v>0</v>
      </c>
      <c r="W32" s="16">
        <f t="shared" si="6"/>
        <v>0</v>
      </c>
    </row>
    <row r="33" spans="1:23" x14ac:dyDescent="0.25">
      <c r="A33" s="4" t="s">
        <v>32</v>
      </c>
      <c r="B33" s="4" t="s">
        <v>35</v>
      </c>
      <c r="C33" s="13">
        <v>100</v>
      </c>
      <c r="D33" s="13">
        <v>0</v>
      </c>
      <c r="E33" s="13">
        <f t="shared" si="0"/>
        <v>50</v>
      </c>
      <c r="F33" s="16">
        <v>0</v>
      </c>
      <c r="G33" s="16">
        <v>0</v>
      </c>
      <c r="H33" s="16">
        <v>0</v>
      </c>
      <c r="I33" s="16">
        <v>0</v>
      </c>
      <c r="J33" s="16">
        <v>100</v>
      </c>
      <c r="K33" s="16">
        <f t="shared" si="1"/>
        <v>20</v>
      </c>
      <c r="L33" s="95">
        <f>(Droogte!K33/Droogte!J33)*100</f>
        <v>4.6433476390974775E-2</v>
      </c>
      <c r="M33" s="96">
        <f t="shared" si="2"/>
        <v>6.0456379207148761E-2</v>
      </c>
      <c r="N33" s="19">
        <v>50</v>
      </c>
      <c r="O33" s="19">
        <v>100</v>
      </c>
      <c r="P33" s="19">
        <v>0</v>
      </c>
      <c r="Q33" s="36">
        <f t="shared" si="3"/>
        <v>37.515114094801788</v>
      </c>
      <c r="R33" s="20">
        <v>100</v>
      </c>
      <c r="S33" s="20">
        <f t="shared" si="4"/>
        <v>100</v>
      </c>
      <c r="T33" s="13">
        <v>0</v>
      </c>
      <c r="U33" s="13">
        <f t="shared" si="5"/>
        <v>0</v>
      </c>
      <c r="V33" s="16">
        <v>0</v>
      </c>
      <c r="W33" s="16">
        <f t="shared" si="6"/>
        <v>0</v>
      </c>
    </row>
    <row r="34" spans="1:23" x14ac:dyDescent="0.25">
      <c r="A34" s="4" t="s">
        <v>3</v>
      </c>
      <c r="B34" s="4" t="s">
        <v>5</v>
      </c>
      <c r="C34" s="13">
        <v>100</v>
      </c>
      <c r="D34" s="13">
        <v>0</v>
      </c>
      <c r="E34" s="13">
        <f t="shared" si="0"/>
        <v>50</v>
      </c>
      <c r="F34" s="16">
        <v>0</v>
      </c>
      <c r="G34" s="16">
        <v>100</v>
      </c>
      <c r="H34" s="16">
        <v>100</v>
      </c>
      <c r="I34" s="16">
        <v>100</v>
      </c>
      <c r="J34" s="16">
        <v>0</v>
      </c>
      <c r="K34" s="16">
        <f t="shared" si="1"/>
        <v>60</v>
      </c>
      <c r="L34" s="95">
        <f>(Droogte!K34/Droogte!J34)*100</f>
        <v>58.037860613463131</v>
      </c>
      <c r="M34" s="96">
        <f t="shared" si="2"/>
        <v>75.565285701958857</v>
      </c>
      <c r="N34" s="19">
        <v>100</v>
      </c>
      <c r="O34" s="19">
        <v>0</v>
      </c>
      <c r="P34" s="19">
        <v>100</v>
      </c>
      <c r="Q34" s="36">
        <f t="shared" si="3"/>
        <v>68.891321425489707</v>
      </c>
      <c r="R34" s="20">
        <v>50</v>
      </c>
      <c r="S34" s="20">
        <f t="shared" si="4"/>
        <v>50</v>
      </c>
      <c r="T34" s="13">
        <v>0</v>
      </c>
      <c r="U34" s="13">
        <f t="shared" si="5"/>
        <v>0</v>
      </c>
      <c r="V34" s="16">
        <v>100</v>
      </c>
      <c r="W34" s="16">
        <f t="shared" si="6"/>
        <v>100</v>
      </c>
    </row>
    <row r="35" spans="1:23" x14ac:dyDescent="0.25">
      <c r="A35" s="4" t="s">
        <v>32</v>
      </c>
      <c r="B35" s="4" t="s">
        <v>31</v>
      </c>
      <c r="C35" s="13">
        <v>0</v>
      </c>
      <c r="D35" s="13">
        <v>100</v>
      </c>
      <c r="E35" s="13">
        <f t="shared" ref="E35:E60" si="7">SUM(C35:D35)/2</f>
        <v>50</v>
      </c>
      <c r="F35" s="16">
        <v>0</v>
      </c>
      <c r="G35" s="16">
        <v>0</v>
      </c>
      <c r="H35" s="16">
        <v>0</v>
      </c>
      <c r="I35" s="16">
        <v>100</v>
      </c>
      <c r="J35" s="16">
        <v>100</v>
      </c>
      <c r="K35" s="16">
        <f t="shared" ref="K35:K60" si="8">SUM(F35:J35)/5</f>
        <v>40</v>
      </c>
      <c r="L35" s="95">
        <f>(Droogte!K35/Droogte!J35)*100</f>
        <v>2.159721966133735</v>
      </c>
      <c r="M35" s="96">
        <f t="shared" ref="M35:M60" si="9">(L35/76.804924476)*100</f>
        <v>2.8119576718138757</v>
      </c>
      <c r="N35" s="19">
        <v>50</v>
      </c>
      <c r="O35" s="19">
        <v>100</v>
      </c>
      <c r="P35" s="19">
        <v>100</v>
      </c>
      <c r="Q35" s="36">
        <f t="shared" ref="Q35:Q60" si="10">SUM(M35:P35)/4</f>
        <v>63.202989417953468</v>
      </c>
      <c r="R35" s="20">
        <v>100</v>
      </c>
      <c r="S35" s="20">
        <f t="shared" ref="S35:S60" si="11">R35</f>
        <v>100</v>
      </c>
      <c r="T35" s="13">
        <v>0</v>
      </c>
      <c r="U35" s="13">
        <f t="shared" ref="U35:U60" si="12">T35</f>
        <v>0</v>
      </c>
      <c r="V35" s="16">
        <v>0</v>
      </c>
      <c r="W35" s="16">
        <f t="shared" ref="W35:W60" si="13">V35</f>
        <v>0</v>
      </c>
    </row>
    <row r="36" spans="1:23" x14ac:dyDescent="0.25">
      <c r="A36" s="4" t="s">
        <v>32</v>
      </c>
      <c r="B36" s="4" t="s">
        <v>44</v>
      </c>
      <c r="C36" s="13">
        <v>0</v>
      </c>
      <c r="D36" s="13">
        <v>100</v>
      </c>
      <c r="E36" s="13">
        <f t="shared" si="7"/>
        <v>50</v>
      </c>
      <c r="F36" s="16">
        <v>0</v>
      </c>
      <c r="G36" s="16">
        <v>0</v>
      </c>
      <c r="H36" s="16">
        <v>0</v>
      </c>
      <c r="I36" s="16">
        <v>0</v>
      </c>
      <c r="J36" s="16">
        <v>100</v>
      </c>
      <c r="K36" s="16">
        <f t="shared" si="8"/>
        <v>20</v>
      </c>
      <c r="L36" s="95">
        <f>(Droogte!K36/Droogte!J36)*100</f>
        <v>6.0122885462163114E-2</v>
      </c>
      <c r="M36" s="96">
        <f t="shared" si="9"/>
        <v>7.8279987738221549E-2</v>
      </c>
      <c r="N36" s="19">
        <v>50</v>
      </c>
      <c r="O36" s="19">
        <v>100</v>
      </c>
      <c r="P36" s="19">
        <v>0</v>
      </c>
      <c r="Q36" s="36">
        <f t="shared" si="10"/>
        <v>37.519569996934557</v>
      </c>
      <c r="R36" s="20">
        <v>100</v>
      </c>
      <c r="S36" s="20">
        <f t="shared" si="11"/>
        <v>100</v>
      </c>
      <c r="T36" s="13">
        <v>0</v>
      </c>
      <c r="U36" s="13">
        <f t="shared" si="12"/>
        <v>0</v>
      </c>
      <c r="V36" s="16">
        <v>0</v>
      </c>
      <c r="W36" s="16">
        <f t="shared" si="13"/>
        <v>0</v>
      </c>
    </row>
    <row r="37" spans="1:23" x14ac:dyDescent="0.25">
      <c r="A37" s="4" t="s">
        <v>32</v>
      </c>
      <c r="B37" s="4" t="s">
        <v>45</v>
      </c>
      <c r="C37" s="13">
        <v>100</v>
      </c>
      <c r="D37" s="13">
        <v>100</v>
      </c>
      <c r="E37" s="13">
        <f t="shared" si="7"/>
        <v>100</v>
      </c>
      <c r="F37" s="16">
        <v>0</v>
      </c>
      <c r="G37" s="16">
        <v>0</v>
      </c>
      <c r="H37" s="16">
        <v>0</v>
      </c>
      <c r="I37" s="16">
        <v>0</v>
      </c>
      <c r="J37" s="16">
        <v>100</v>
      </c>
      <c r="K37" s="16">
        <f t="shared" si="8"/>
        <v>20</v>
      </c>
      <c r="L37" s="95">
        <f>(Droogte!K37/Droogte!J37)*100</f>
        <v>4.6779731120332223E-3</v>
      </c>
      <c r="M37" s="96">
        <f t="shared" si="9"/>
        <v>6.0907202812171182E-3</v>
      </c>
      <c r="N37" s="19">
        <v>50</v>
      </c>
      <c r="O37" s="19">
        <v>0</v>
      </c>
      <c r="P37" s="19">
        <v>0</v>
      </c>
      <c r="Q37" s="36">
        <f t="shared" si="10"/>
        <v>12.501522680070304</v>
      </c>
      <c r="R37" s="20">
        <v>100</v>
      </c>
      <c r="S37" s="20">
        <f t="shared" si="11"/>
        <v>100</v>
      </c>
      <c r="T37" s="13">
        <v>0</v>
      </c>
      <c r="U37" s="13">
        <f t="shared" si="12"/>
        <v>0</v>
      </c>
      <c r="V37" s="16">
        <v>0</v>
      </c>
      <c r="W37" s="16">
        <f t="shared" si="13"/>
        <v>0</v>
      </c>
    </row>
    <row r="38" spans="1:23" x14ac:dyDescent="0.25">
      <c r="A38" s="4" t="s">
        <v>147</v>
      </c>
      <c r="B38" s="4" t="s">
        <v>149</v>
      </c>
      <c r="C38" s="13">
        <v>100</v>
      </c>
      <c r="D38" s="13">
        <v>100</v>
      </c>
      <c r="E38" s="13">
        <f t="shared" si="7"/>
        <v>100</v>
      </c>
      <c r="F38" s="16">
        <v>0</v>
      </c>
      <c r="G38" s="16">
        <v>0</v>
      </c>
      <c r="H38" s="16">
        <v>0</v>
      </c>
      <c r="I38" s="16">
        <v>100</v>
      </c>
      <c r="J38" s="16">
        <v>100</v>
      </c>
      <c r="K38" s="16">
        <f t="shared" si="8"/>
        <v>40</v>
      </c>
      <c r="L38" s="95">
        <f>(Droogte!K38/Droogte!J38)*100</f>
        <v>4.5702745361045789</v>
      </c>
      <c r="M38" s="96">
        <f t="shared" si="9"/>
        <v>5.9504967517189584</v>
      </c>
      <c r="N38" s="19">
        <v>50</v>
      </c>
      <c r="O38" s="19">
        <v>100</v>
      </c>
      <c r="P38" s="19">
        <v>100</v>
      </c>
      <c r="Q38" s="36">
        <f t="shared" si="10"/>
        <v>63.98762418792974</v>
      </c>
      <c r="R38" s="20">
        <v>100</v>
      </c>
      <c r="S38" s="20">
        <f t="shared" si="11"/>
        <v>100</v>
      </c>
      <c r="T38" s="13">
        <v>0</v>
      </c>
      <c r="U38" s="13">
        <f t="shared" si="12"/>
        <v>0</v>
      </c>
      <c r="V38" s="16">
        <v>0</v>
      </c>
      <c r="W38" s="16">
        <f t="shared" si="13"/>
        <v>0</v>
      </c>
    </row>
    <row r="39" spans="1:23" x14ac:dyDescent="0.25">
      <c r="A39" s="4" t="s">
        <v>147</v>
      </c>
      <c r="B39" s="4" t="s">
        <v>159</v>
      </c>
      <c r="C39" s="13">
        <v>100</v>
      </c>
      <c r="D39" s="13">
        <v>100</v>
      </c>
      <c r="E39" s="13">
        <f t="shared" si="7"/>
        <v>100</v>
      </c>
      <c r="F39" s="16">
        <v>0</v>
      </c>
      <c r="G39" s="16">
        <v>0</v>
      </c>
      <c r="H39" s="16">
        <v>0</v>
      </c>
      <c r="I39" s="16">
        <v>100</v>
      </c>
      <c r="J39" s="16">
        <v>100</v>
      </c>
      <c r="K39" s="16">
        <f t="shared" si="8"/>
        <v>40</v>
      </c>
      <c r="L39" s="95">
        <f>(Droogte!K39/Droogte!J39)*100</f>
        <v>17.532690495580475</v>
      </c>
      <c r="M39" s="96">
        <f t="shared" si="9"/>
        <v>22.827560361782648</v>
      </c>
      <c r="N39" s="19">
        <v>25</v>
      </c>
      <c r="O39" s="19">
        <v>0</v>
      </c>
      <c r="P39" s="19">
        <v>100</v>
      </c>
      <c r="Q39" s="36">
        <f t="shared" si="10"/>
        <v>36.956890090445661</v>
      </c>
      <c r="R39" s="20">
        <v>100</v>
      </c>
      <c r="S39" s="20">
        <f t="shared" si="11"/>
        <v>100</v>
      </c>
      <c r="T39" s="13">
        <v>0</v>
      </c>
      <c r="U39" s="13">
        <f t="shared" si="12"/>
        <v>0</v>
      </c>
      <c r="V39" s="16">
        <v>0</v>
      </c>
      <c r="W39" s="16">
        <f t="shared" si="13"/>
        <v>0</v>
      </c>
    </row>
    <row r="40" spans="1:23" x14ac:dyDescent="0.25">
      <c r="A40" s="4" t="s">
        <v>147</v>
      </c>
      <c r="B40" s="4" t="s">
        <v>153</v>
      </c>
      <c r="C40" s="13">
        <v>100</v>
      </c>
      <c r="D40" s="13">
        <v>0</v>
      </c>
      <c r="E40" s="13">
        <f t="shared" si="7"/>
        <v>50</v>
      </c>
      <c r="F40" s="16">
        <v>0</v>
      </c>
      <c r="G40" s="16">
        <v>0</v>
      </c>
      <c r="H40" s="16">
        <v>0</v>
      </c>
      <c r="I40" s="16">
        <v>100</v>
      </c>
      <c r="J40" s="16">
        <v>100</v>
      </c>
      <c r="K40" s="16">
        <f t="shared" si="8"/>
        <v>40</v>
      </c>
      <c r="L40" s="95">
        <f>(Droogte!K40/Droogte!J40)*100</f>
        <v>19.076055031763321</v>
      </c>
      <c r="M40" s="96">
        <f t="shared" si="9"/>
        <v>24.837020753433858</v>
      </c>
      <c r="N40" s="19">
        <v>50</v>
      </c>
      <c r="O40" s="19">
        <v>0</v>
      </c>
      <c r="P40" s="19">
        <v>100</v>
      </c>
      <c r="Q40" s="36">
        <f t="shared" si="10"/>
        <v>43.709255188358469</v>
      </c>
      <c r="R40" s="20">
        <v>50</v>
      </c>
      <c r="S40" s="20">
        <f t="shared" si="11"/>
        <v>50</v>
      </c>
      <c r="T40" s="13">
        <v>0</v>
      </c>
      <c r="U40" s="13">
        <f t="shared" si="12"/>
        <v>0</v>
      </c>
      <c r="V40" s="16">
        <v>0</v>
      </c>
      <c r="W40" s="16">
        <f t="shared" si="13"/>
        <v>0</v>
      </c>
    </row>
    <row r="41" spans="1:23" x14ac:dyDescent="0.25">
      <c r="A41" s="4" t="s">
        <v>147</v>
      </c>
      <c r="B41" s="4" t="s">
        <v>156</v>
      </c>
      <c r="C41" s="13">
        <v>100</v>
      </c>
      <c r="D41" s="13">
        <v>0</v>
      </c>
      <c r="E41" s="13">
        <f t="shared" si="7"/>
        <v>50</v>
      </c>
      <c r="F41" s="16">
        <v>0</v>
      </c>
      <c r="G41" s="16">
        <v>100</v>
      </c>
      <c r="H41" s="16">
        <v>0</v>
      </c>
      <c r="I41" s="16">
        <v>100</v>
      </c>
      <c r="J41" s="16">
        <v>100</v>
      </c>
      <c r="K41" s="16">
        <f t="shared" si="8"/>
        <v>60</v>
      </c>
      <c r="L41" s="95">
        <f>(Droogte!K41/Droogte!J41)*100</f>
        <v>7.2890528130107866</v>
      </c>
      <c r="M41" s="96">
        <f t="shared" si="9"/>
        <v>9.4903456552300494</v>
      </c>
      <c r="N41" s="19">
        <v>100</v>
      </c>
      <c r="O41" s="19">
        <v>0</v>
      </c>
      <c r="P41" s="19">
        <v>100</v>
      </c>
      <c r="Q41" s="36">
        <f t="shared" si="10"/>
        <v>52.372586413807511</v>
      </c>
      <c r="R41" s="20">
        <v>50</v>
      </c>
      <c r="S41" s="20">
        <f t="shared" si="11"/>
        <v>50</v>
      </c>
      <c r="T41" s="13">
        <v>0</v>
      </c>
      <c r="U41" s="13">
        <f t="shared" si="12"/>
        <v>0</v>
      </c>
      <c r="V41" s="16">
        <v>0</v>
      </c>
      <c r="W41" s="16">
        <f t="shared" si="13"/>
        <v>0</v>
      </c>
    </row>
    <row r="42" spans="1:23" x14ac:dyDescent="0.25">
      <c r="A42" s="4" t="s">
        <v>9</v>
      </c>
      <c r="B42" s="4" t="s">
        <v>10</v>
      </c>
      <c r="C42" s="13">
        <v>0</v>
      </c>
      <c r="D42" s="13">
        <v>100</v>
      </c>
      <c r="E42" s="13">
        <f t="shared" si="7"/>
        <v>50</v>
      </c>
      <c r="F42" s="16">
        <v>0</v>
      </c>
      <c r="G42" s="16">
        <v>100</v>
      </c>
      <c r="H42" s="16">
        <v>100</v>
      </c>
      <c r="I42" s="16">
        <v>100</v>
      </c>
      <c r="J42" s="16">
        <v>100</v>
      </c>
      <c r="K42" s="16">
        <f t="shared" si="8"/>
        <v>80</v>
      </c>
      <c r="L42" s="95">
        <f>(Droogte!K42/Droogte!J42)*100</f>
        <v>58.903282752850728</v>
      </c>
      <c r="M42" s="96">
        <f t="shared" si="9"/>
        <v>76.692065195971679</v>
      </c>
      <c r="N42" s="19">
        <v>50</v>
      </c>
      <c r="O42" s="19">
        <v>100</v>
      </c>
      <c r="P42" s="19">
        <v>100</v>
      </c>
      <c r="Q42" s="36">
        <f t="shared" si="10"/>
        <v>81.67301629899292</v>
      </c>
      <c r="R42" s="20">
        <v>100</v>
      </c>
      <c r="S42" s="20">
        <f t="shared" si="11"/>
        <v>100</v>
      </c>
      <c r="T42" s="13">
        <v>0</v>
      </c>
      <c r="U42" s="13">
        <f t="shared" si="12"/>
        <v>0</v>
      </c>
      <c r="V42" s="16">
        <v>0</v>
      </c>
      <c r="W42" s="16">
        <f t="shared" si="13"/>
        <v>0</v>
      </c>
    </row>
    <row r="43" spans="1:23" x14ac:dyDescent="0.25">
      <c r="A43" s="4" t="s">
        <v>15</v>
      </c>
      <c r="B43" s="4" t="s">
        <v>22</v>
      </c>
      <c r="C43" s="13">
        <v>0</v>
      </c>
      <c r="D43" s="13">
        <v>100</v>
      </c>
      <c r="E43" s="13">
        <f t="shared" si="7"/>
        <v>50</v>
      </c>
      <c r="F43" s="16">
        <v>0</v>
      </c>
      <c r="G43" s="16">
        <v>0</v>
      </c>
      <c r="H43" s="16">
        <v>0</v>
      </c>
      <c r="I43" s="16">
        <v>100</v>
      </c>
      <c r="J43" s="16">
        <v>100</v>
      </c>
      <c r="K43" s="16">
        <f t="shared" si="8"/>
        <v>40</v>
      </c>
      <c r="L43" s="95">
        <f>(Droogte!K43/Droogte!J43)*100</f>
        <v>4.9416636300859231</v>
      </c>
      <c r="M43" s="96">
        <f t="shared" si="9"/>
        <v>6.4340452956634238</v>
      </c>
      <c r="N43" s="19">
        <v>50</v>
      </c>
      <c r="O43" s="19">
        <v>100</v>
      </c>
      <c r="P43" s="19">
        <v>100</v>
      </c>
      <c r="Q43" s="36">
        <f t="shared" si="10"/>
        <v>64.108511323915849</v>
      </c>
      <c r="R43" s="20">
        <v>100</v>
      </c>
      <c r="S43" s="20">
        <f t="shared" si="11"/>
        <v>100</v>
      </c>
      <c r="T43" s="13">
        <v>0</v>
      </c>
      <c r="U43" s="13">
        <f t="shared" si="12"/>
        <v>0</v>
      </c>
      <c r="V43" s="16">
        <v>0</v>
      </c>
      <c r="W43" s="16">
        <f t="shared" si="13"/>
        <v>0</v>
      </c>
    </row>
    <row r="44" spans="1:23" x14ac:dyDescent="0.25">
      <c r="A44" s="4" t="s">
        <v>9</v>
      </c>
      <c r="B44" s="4" t="s">
        <v>13</v>
      </c>
      <c r="C44" s="13">
        <v>100</v>
      </c>
      <c r="D44" s="13">
        <v>100</v>
      </c>
      <c r="E44" s="13">
        <f t="shared" si="7"/>
        <v>100</v>
      </c>
      <c r="F44" s="16">
        <v>0</v>
      </c>
      <c r="G44" s="16">
        <v>100</v>
      </c>
      <c r="H44" s="16">
        <v>100</v>
      </c>
      <c r="I44" s="16">
        <v>100</v>
      </c>
      <c r="J44" s="16">
        <v>100</v>
      </c>
      <c r="K44" s="16">
        <f t="shared" si="8"/>
        <v>80</v>
      </c>
      <c r="L44" s="95">
        <f>(Droogte!K44/Droogte!J44)*100</f>
        <v>55.464161358845431</v>
      </c>
      <c r="M44" s="96">
        <f t="shared" si="9"/>
        <v>72.214329663427861</v>
      </c>
      <c r="N44" s="19">
        <v>100</v>
      </c>
      <c r="O44" s="19">
        <v>0</v>
      </c>
      <c r="P44" s="19">
        <v>100</v>
      </c>
      <c r="Q44" s="36">
        <f t="shared" si="10"/>
        <v>68.053582415856965</v>
      </c>
      <c r="R44" s="20">
        <v>100</v>
      </c>
      <c r="S44" s="20">
        <f t="shared" si="11"/>
        <v>100</v>
      </c>
      <c r="T44" s="13">
        <v>0</v>
      </c>
      <c r="U44" s="13">
        <f t="shared" si="12"/>
        <v>0</v>
      </c>
      <c r="V44" s="16">
        <v>0</v>
      </c>
      <c r="W44" s="16">
        <f t="shared" si="13"/>
        <v>0</v>
      </c>
    </row>
    <row r="45" spans="1:23" x14ac:dyDescent="0.25">
      <c r="A45" s="4" t="s">
        <v>27</v>
      </c>
      <c r="B45" s="4" t="s">
        <v>27</v>
      </c>
      <c r="C45" s="13">
        <v>0</v>
      </c>
      <c r="D45" s="13">
        <v>100</v>
      </c>
      <c r="E45" s="13">
        <f t="shared" si="7"/>
        <v>50</v>
      </c>
      <c r="F45" s="16">
        <v>0</v>
      </c>
      <c r="G45" s="16">
        <v>100</v>
      </c>
      <c r="H45" s="16">
        <v>100</v>
      </c>
      <c r="I45" s="16">
        <v>100</v>
      </c>
      <c r="J45" s="16">
        <v>100</v>
      </c>
      <c r="K45" s="16">
        <f t="shared" si="8"/>
        <v>80</v>
      </c>
      <c r="L45" s="95">
        <f>(Droogte!K45/Droogte!J45)*100</f>
        <v>40.039248291524814</v>
      </c>
      <c r="M45" s="96">
        <f t="shared" si="9"/>
        <v>52.131095193038412</v>
      </c>
      <c r="N45" s="19">
        <v>100</v>
      </c>
      <c r="O45" s="19">
        <v>0</v>
      </c>
      <c r="P45" s="19">
        <v>100</v>
      </c>
      <c r="Q45" s="36">
        <f t="shared" si="10"/>
        <v>63.032773798259605</v>
      </c>
      <c r="R45" s="20">
        <v>100</v>
      </c>
      <c r="S45" s="20">
        <f t="shared" si="11"/>
        <v>100</v>
      </c>
      <c r="T45" s="13">
        <v>0</v>
      </c>
      <c r="U45" s="13">
        <f t="shared" si="12"/>
        <v>0</v>
      </c>
      <c r="V45" s="16">
        <v>0</v>
      </c>
      <c r="W45" s="16">
        <f t="shared" si="13"/>
        <v>0</v>
      </c>
    </row>
    <row r="46" spans="1:23" x14ac:dyDescent="0.25">
      <c r="A46" s="4" t="s">
        <v>32</v>
      </c>
      <c r="B46" s="4" t="s">
        <v>37</v>
      </c>
      <c r="C46" s="13">
        <v>100</v>
      </c>
      <c r="D46" s="13">
        <v>0</v>
      </c>
      <c r="E46" s="13">
        <f t="shared" si="7"/>
        <v>50</v>
      </c>
      <c r="F46" s="16">
        <v>0</v>
      </c>
      <c r="G46" s="16">
        <v>0</v>
      </c>
      <c r="H46" s="16">
        <v>0</v>
      </c>
      <c r="I46" s="16">
        <v>100</v>
      </c>
      <c r="J46" s="16">
        <v>100</v>
      </c>
      <c r="K46" s="16">
        <f t="shared" si="8"/>
        <v>40</v>
      </c>
      <c r="L46" s="95">
        <f>(Droogte!K46/Droogte!J46)*100</f>
        <v>5.929106012854831</v>
      </c>
      <c r="M46" s="96">
        <f t="shared" si="9"/>
        <v>7.7196951280221082</v>
      </c>
      <c r="N46" s="19">
        <v>50</v>
      </c>
      <c r="O46" s="19">
        <v>100</v>
      </c>
      <c r="P46" s="19">
        <v>100</v>
      </c>
      <c r="Q46" s="36">
        <f t="shared" si="10"/>
        <v>64.429923782005531</v>
      </c>
      <c r="R46" s="20">
        <v>100</v>
      </c>
      <c r="S46" s="20">
        <f t="shared" si="11"/>
        <v>100</v>
      </c>
      <c r="T46" s="13">
        <v>0</v>
      </c>
      <c r="U46" s="13">
        <f t="shared" si="12"/>
        <v>0</v>
      </c>
      <c r="V46" s="16">
        <v>0</v>
      </c>
      <c r="W46" s="16">
        <f t="shared" si="13"/>
        <v>0</v>
      </c>
    </row>
    <row r="47" spans="1:23" x14ac:dyDescent="0.25">
      <c r="A47" s="4" t="s">
        <v>27</v>
      </c>
      <c r="B47" s="4" t="s">
        <v>30</v>
      </c>
      <c r="C47" s="13">
        <v>100</v>
      </c>
      <c r="D47" s="13">
        <v>100</v>
      </c>
      <c r="E47" s="13">
        <f t="shared" si="7"/>
        <v>100</v>
      </c>
      <c r="F47" s="16">
        <v>0</v>
      </c>
      <c r="G47" s="16">
        <v>100</v>
      </c>
      <c r="H47" s="16">
        <v>100</v>
      </c>
      <c r="I47" s="16">
        <v>100</v>
      </c>
      <c r="J47" s="16">
        <v>100</v>
      </c>
      <c r="K47" s="16">
        <f t="shared" si="8"/>
        <v>80</v>
      </c>
      <c r="L47" s="95">
        <f>(Droogte!K47/Droogte!J47)*100</f>
        <v>48.462017148423811</v>
      </c>
      <c r="M47" s="96">
        <f t="shared" si="9"/>
        <v>63.097538965183439</v>
      </c>
      <c r="N47" s="19">
        <v>100</v>
      </c>
      <c r="O47" s="19">
        <v>0</v>
      </c>
      <c r="P47" s="19">
        <v>100</v>
      </c>
      <c r="Q47" s="36">
        <f t="shared" si="10"/>
        <v>65.774384741295862</v>
      </c>
      <c r="R47" s="20">
        <v>100</v>
      </c>
      <c r="S47" s="20">
        <f t="shared" si="11"/>
        <v>100</v>
      </c>
      <c r="T47" s="13">
        <v>0</v>
      </c>
      <c r="U47" s="13">
        <f t="shared" si="12"/>
        <v>0</v>
      </c>
      <c r="V47" s="16">
        <v>0</v>
      </c>
      <c r="W47" s="16">
        <f t="shared" si="13"/>
        <v>0</v>
      </c>
    </row>
    <row r="48" spans="1:23" x14ac:dyDescent="0.25">
      <c r="A48" s="4" t="s">
        <v>32</v>
      </c>
      <c r="B48" s="4" t="s">
        <v>42</v>
      </c>
      <c r="C48" s="13">
        <v>0</v>
      </c>
      <c r="D48" s="13">
        <v>100</v>
      </c>
      <c r="E48" s="13">
        <f t="shared" si="7"/>
        <v>50</v>
      </c>
      <c r="F48" s="16">
        <v>0</v>
      </c>
      <c r="G48" s="16">
        <v>0</v>
      </c>
      <c r="H48" s="16">
        <v>0</v>
      </c>
      <c r="I48" s="16">
        <v>100</v>
      </c>
      <c r="J48" s="16">
        <v>100</v>
      </c>
      <c r="K48" s="16">
        <f t="shared" si="8"/>
        <v>40</v>
      </c>
      <c r="L48" s="95">
        <f>(Droogte!K48/Droogte!J48)*100</f>
        <v>0</v>
      </c>
      <c r="M48" s="96">
        <f t="shared" si="9"/>
        <v>0</v>
      </c>
      <c r="N48" s="19">
        <v>50</v>
      </c>
      <c r="O48" s="19">
        <v>0</v>
      </c>
      <c r="P48" s="19">
        <v>100</v>
      </c>
      <c r="Q48" s="36">
        <f t="shared" si="10"/>
        <v>37.5</v>
      </c>
      <c r="R48" s="20">
        <v>100</v>
      </c>
      <c r="S48" s="20">
        <f t="shared" si="11"/>
        <v>100</v>
      </c>
      <c r="T48" s="13">
        <v>0</v>
      </c>
      <c r="U48" s="13">
        <f t="shared" si="12"/>
        <v>0</v>
      </c>
      <c r="V48" s="16">
        <v>0</v>
      </c>
      <c r="W48" s="16">
        <f t="shared" si="13"/>
        <v>0</v>
      </c>
    </row>
    <row r="49" spans="1:23" x14ac:dyDescent="0.25">
      <c r="A49" s="4" t="s">
        <v>27</v>
      </c>
      <c r="B49" s="4" t="s">
        <v>28</v>
      </c>
      <c r="C49" s="13">
        <v>0</v>
      </c>
      <c r="D49" s="13">
        <v>100</v>
      </c>
      <c r="E49" s="13">
        <f t="shared" si="7"/>
        <v>50</v>
      </c>
      <c r="F49" s="16">
        <v>0</v>
      </c>
      <c r="G49" s="16">
        <v>0</v>
      </c>
      <c r="H49" s="16">
        <v>0</v>
      </c>
      <c r="I49" s="16">
        <v>100</v>
      </c>
      <c r="J49" s="16">
        <v>100</v>
      </c>
      <c r="K49" s="16">
        <f t="shared" si="8"/>
        <v>40</v>
      </c>
      <c r="L49" s="95">
        <f>(Droogte!K49/Droogte!J49)*100</f>
        <v>19.507399874754146</v>
      </c>
      <c r="M49" s="96">
        <f t="shared" si="9"/>
        <v>25.398631673480544</v>
      </c>
      <c r="N49" s="19">
        <v>50</v>
      </c>
      <c r="O49" s="19">
        <v>100</v>
      </c>
      <c r="P49" s="19">
        <v>100</v>
      </c>
      <c r="Q49" s="36">
        <f t="shared" si="10"/>
        <v>68.849657918370127</v>
      </c>
      <c r="R49" s="20">
        <v>100</v>
      </c>
      <c r="S49" s="20">
        <f t="shared" si="11"/>
        <v>100</v>
      </c>
      <c r="T49" s="13">
        <v>0</v>
      </c>
      <c r="U49" s="13">
        <f t="shared" si="12"/>
        <v>0</v>
      </c>
      <c r="V49" s="16">
        <v>0</v>
      </c>
      <c r="W49" s="16">
        <f t="shared" si="13"/>
        <v>0</v>
      </c>
    </row>
    <row r="50" spans="1:23" x14ac:dyDescent="0.25">
      <c r="A50" s="4" t="s">
        <v>27</v>
      </c>
      <c r="B50" s="4" t="s">
        <v>29</v>
      </c>
      <c r="C50" s="13">
        <v>100</v>
      </c>
      <c r="D50" s="13">
        <v>100</v>
      </c>
      <c r="E50" s="13">
        <f t="shared" si="7"/>
        <v>100</v>
      </c>
      <c r="F50" s="16">
        <v>0</v>
      </c>
      <c r="G50" s="16">
        <v>100</v>
      </c>
      <c r="H50" s="16">
        <v>100</v>
      </c>
      <c r="I50" s="16">
        <v>100</v>
      </c>
      <c r="J50" s="16">
        <v>100</v>
      </c>
      <c r="K50" s="16">
        <f t="shared" si="8"/>
        <v>80</v>
      </c>
      <c r="L50" s="95">
        <f>(Droogte!K50/Droogte!J50)*100</f>
        <v>62.573781359121597</v>
      </c>
      <c r="M50" s="96">
        <f t="shared" si="9"/>
        <v>81.471053823735801</v>
      </c>
      <c r="N50" s="19">
        <v>100</v>
      </c>
      <c r="O50" s="19">
        <v>0</v>
      </c>
      <c r="P50" s="19">
        <v>100</v>
      </c>
      <c r="Q50" s="36">
        <f t="shared" si="10"/>
        <v>70.367763455933954</v>
      </c>
      <c r="R50" s="20">
        <v>100</v>
      </c>
      <c r="S50" s="20">
        <f t="shared" si="11"/>
        <v>100</v>
      </c>
      <c r="T50" s="13">
        <v>0</v>
      </c>
      <c r="U50" s="13">
        <f t="shared" si="12"/>
        <v>0</v>
      </c>
      <c r="V50" s="16">
        <v>100</v>
      </c>
      <c r="W50" s="16">
        <f t="shared" si="13"/>
        <v>100</v>
      </c>
    </row>
    <row r="51" spans="1:23" x14ac:dyDescent="0.25">
      <c r="A51" s="4" t="s">
        <v>15</v>
      </c>
      <c r="B51" s="4" t="s">
        <v>25</v>
      </c>
      <c r="C51" s="13">
        <v>100</v>
      </c>
      <c r="D51" s="13">
        <v>100</v>
      </c>
      <c r="E51" s="13">
        <f t="shared" si="7"/>
        <v>100</v>
      </c>
      <c r="F51" s="16">
        <v>0</v>
      </c>
      <c r="G51" s="16">
        <v>100</v>
      </c>
      <c r="H51" s="16">
        <v>0</v>
      </c>
      <c r="I51" s="16">
        <v>100</v>
      </c>
      <c r="J51" s="16">
        <v>100</v>
      </c>
      <c r="K51" s="16">
        <f t="shared" si="8"/>
        <v>60</v>
      </c>
      <c r="L51" s="95">
        <f>(Droogte!K51/Droogte!J51)*100</f>
        <v>0.57209255070814224</v>
      </c>
      <c r="M51" s="96">
        <f t="shared" si="9"/>
        <v>0.7448644141130687</v>
      </c>
      <c r="N51" s="19">
        <v>100</v>
      </c>
      <c r="O51" s="19">
        <v>0</v>
      </c>
      <c r="P51" s="19">
        <v>100</v>
      </c>
      <c r="Q51" s="36">
        <f t="shared" si="10"/>
        <v>50.186216103528267</v>
      </c>
      <c r="R51" s="20">
        <v>50</v>
      </c>
      <c r="S51" s="20">
        <f t="shared" si="11"/>
        <v>50</v>
      </c>
      <c r="T51" s="13">
        <v>0</v>
      </c>
      <c r="U51" s="13">
        <f t="shared" si="12"/>
        <v>0</v>
      </c>
      <c r="V51" s="16">
        <v>0</v>
      </c>
      <c r="W51" s="16">
        <f t="shared" si="13"/>
        <v>0</v>
      </c>
    </row>
    <row r="52" spans="1:23" x14ac:dyDescent="0.25">
      <c r="A52" s="4" t="s">
        <v>6</v>
      </c>
      <c r="B52" s="4" t="s">
        <v>7</v>
      </c>
      <c r="C52" s="13">
        <v>100</v>
      </c>
      <c r="D52" s="13">
        <v>100</v>
      </c>
      <c r="E52" s="13">
        <f t="shared" si="7"/>
        <v>100</v>
      </c>
      <c r="F52" s="16">
        <v>0</v>
      </c>
      <c r="G52" s="16">
        <v>100</v>
      </c>
      <c r="H52" s="16">
        <v>100</v>
      </c>
      <c r="I52" s="16">
        <v>100</v>
      </c>
      <c r="J52" s="16">
        <v>0</v>
      </c>
      <c r="K52" s="16">
        <f t="shared" si="8"/>
        <v>60</v>
      </c>
      <c r="L52" s="95">
        <f>(Droogte!K52/Droogte!J52)*100</f>
        <v>73.657928361140449</v>
      </c>
      <c r="M52" s="96">
        <f t="shared" si="9"/>
        <v>95.902611536525995</v>
      </c>
      <c r="N52" s="19">
        <v>100</v>
      </c>
      <c r="O52" s="19">
        <v>0</v>
      </c>
      <c r="P52" s="19">
        <v>100</v>
      </c>
      <c r="Q52" s="36">
        <f t="shared" si="10"/>
        <v>73.975652884131506</v>
      </c>
      <c r="R52" s="20">
        <v>50</v>
      </c>
      <c r="S52" s="20">
        <f t="shared" si="11"/>
        <v>50</v>
      </c>
      <c r="T52" s="13">
        <v>0</v>
      </c>
      <c r="U52" s="13">
        <f t="shared" si="12"/>
        <v>0</v>
      </c>
      <c r="V52" s="16">
        <v>0</v>
      </c>
      <c r="W52" s="16">
        <f t="shared" si="13"/>
        <v>0</v>
      </c>
    </row>
    <row r="53" spans="1:23" x14ac:dyDescent="0.25">
      <c r="A53" s="4" t="s">
        <v>15</v>
      </c>
      <c r="B53" s="4" t="s">
        <v>17</v>
      </c>
      <c r="C53" s="13">
        <v>100</v>
      </c>
      <c r="D53" s="13">
        <v>100</v>
      </c>
      <c r="E53" s="13">
        <f t="shared" si="7"/>
        <v>100</v>
      </c>
      <c r="F53" s="16">
        <v>100</v>
      </c>
      <c r="G53" s="16">
        <v>100</v>
      </c>
      <c r="H53" s="16">
        <v>100</v>
      </c>
      <c r="I53" s="16">
        <v>100</v>
      </c>
      <c r="J53" s="16">
        <v>100</v>
      </c>
      <c r="K53" s="16">
        <f t="shared" si="8"/>
        <v>100</v>
      </c>
      <c r="L53" s="95">
        <f>(Droogte!K53/Droogte!J53)*100</f>
        <v>28.839500466289124</v>
      </c>
      <c r="M53" s="96">
        <f t="shared" si="9"/>
        <v>37.549025225981296</v>
      </c>
      <c r="N53" s="19">
        <v>25</v>
      </c>
      <c r="O53" s="19">
        <v>0</v>
      </c>
      <c r="P53" s="19">
        <v>100</v>
      </c>
      <c r="Q53" s="36">
        <f t="shared" si="10"/>
        <v>40.637256306495324</v>
      </c>
      <c r="R53" s="20">
        <v>50</v>
      </c>
      <c r="S53" s="20">
        <f t="shared" si="11"/>
        <v>50</v>
      </c>
      <c r="T53" s="13">
        <v>0</v>
      </c>
      <c r="U53" s="13">
        <f t="shared" si="12"/>
        <v>0</v>
      </c>
      <c r="V53" s="16">
        <v>0</v>
      </c>
      <c r="W53" s="16">
        <f t="shared" si="13"/>
        <v>0</v>
      </c>
    </row>
    <row r="54" spans="1:23" x14ac:dyDescent="0.25">
      <c r="A54" s="4" t="s">
        <v>3</v>
      </c>
      <c r="B54" s="4" t="s">
        <v>83</v>
      </c>
      <c r="C54" s="13">
        <v>100</v>
      </c>
      <c r="D54" s="13">
        <v>100</v>
      </c>
      <c r="E54" s="13">
        <f t="shared" si="7"/>
        <v>100</v>
      </c>
      <c r="F54" s="16">
        <v>0</v>
      </c>
      <c r="G54" s="16">
        <v>100</v>
      </c>
      <c r="H54" s="16">
        <v>100</v>
      </c>
      <c r="I54" s="16">
        <v>100</v>
      </c>
      <c r="J54" s="16">
        <v>0</v>
      </c>
      <c r="K54" s="16">
        <f t="shared" si="8"/>
        <v>60</v>
      </c>
      <c r="L54" s="95">
        <f>(Droogte!K54/Droogte!J54)*100</f>
        <v>49.228389620189219</v>
      </c>
      <c r="M54" s="96">
        <f t="shared" si="9"/>
        <v>64.095355806999208</v>
      </c>
      <c r="N54" s="19">
        <v>50</v>
      </c>
      <c r="O54" s="19">
        <v>100</v>
      </c>
      <c r="P54" s="19">
        <v>100</v>
      </c>
      <c r="Q54" s="36">
        <f t="shared" si="10"/>
        <v>78.523838951749809</v>
      </c>
      <c r="R54" s="20">
        <v>50</v>
      </c>
      <c r="S54" s="20">
        <f t="shared" si="11"/>
        <v>50</v>
      </c>
      <c r="T54" s="13">
        <v>0</v>
      </c>
      <c r="U54" s="13">
        <f t="shared" si="12"/>
        <v>0</v>
      </c>
      <c r="V54" s="16">
        <v>0</v>
      </c>
      <c r="W54" s="16">
        <f t="shared" si="13"/>
        <v>0</v>
      </c>
    </row>
    <row r="55" spans="1:23" x14ac:dyDescent="0.25">
      <c r="A55" s="4" t="s">
        <v>3</v>
      </c>
      <c r="B55" s="4" t="s">
        <v>84</v>
      </c>
      <c r="C55" s="13">
        <v>100</v>
      </c>
      <c r="D55" s="13">
        <v>100</v>
      </c>
      <c r="E55" s="13">
        <f t="shared" si="7"/>
        <v>100</v>
      </c>
      <c r="F55" s="16">
        <v>0</v>
      </c>
      <c r="G55" s="16">
        <v>100</v>
      </c>
      <c r="H55" s="16">
        <v>100</v>
      </c>
      <c r="I55" s="16">
        <v>100</v>
      </c>
      <c r="J55" s="16">
        <v>0</v>
      </c>
      <c r="K55" s="16">
        <f t="shared" si="8"/>
        <v>60</v>
      </c>
      <c r="L55" s="95">
        <f>(Droogte!K55/Droogte!J55)*100</f>
        <v>38.693632751663657</v>
      </c>
      <c r="M55" s="96">
        <f t="shared" si="9"/>
        <v>50.379103964557167</v>
      </c>
      <c r="N55" s="19">
        <v>50</v>
      </c>
      <c r="O55" s="19">
        <v>100</v>
      </c>
      <c r="P55" s="19">
        <v>100</v>
      </c>
      <c r="Q55" s="36">
        <f t="shared" si="10"/>
        <v>75.094775991139301</v>
      </c>
      <c r="R55" s="20">
        <v>50</v>
      </c>
      <c r="S55" s="20">
        <f t="shared" si="11"/>
        <v>50</v>
      </c>
      <c r="T55" s="13">
        <v>0</v>
      </c>
      <c r="U55" s="13">
        <f t="shared" si="12"/>
        <v>0</v>
      </c>
      <c r="V55" s="16">
        <v>0</v>
      </c>
      <c r="W55" s="16">
        <f t="shared" si="13"/>
        <v>0</v>
      </c>
    </row>
    <row r="56" spans="1:23" x14ac:dyDescent="0.25">
      <c r="A56" s="4" t="s">
        <v>32</v>
      </c>
      <c r="B56" s="4" t="s">
        <v>36</v>
      </c>
      <c r="C56" s="13">
        <v>100</v>
      </c>
      <c r="D56" s="13">
        <v>100</v>
      </c>
      <c r="E56" s="13">
        <f t="shared" si="7"/>
        <v>100</v>
      </c>
      <c r="F56" s="16">
        <v>0</v>
      </c>
      <c r="G56" s="16">
        <v>0</v>
      </c>
      <c r="H56" s="16">
        <v>0</v>
      </c>
      <c r="I56" s="16">
        <v>100</v>
      </c>
      <c r="J56" s="16">
        <v>0</v>
      </c>
      <c r="K56" s="16">
        <f t="shared" si="8"/>
        <v>20</v>
      </c>
      <c r="L56" s="95">
        <f>(Droogte!K56/Droogte!J56)*100</f>
        <v>2.6314851663082988</v>
      </c>
      <c r="M56" s="96">
        <f t="shared" si="9"/>
        <v>3.4261932867736697</v>
      </c>
      <c r="N56" s="19">
        <v>50</v>
      </c>
      <c r="O56" s="19">
        <v>100</v>
      </c>
      <c r="P56" s="19">
        <v>100</v>
      </c>
      <c r="Q56" s="36">
        <f t="shared" si="10"/>
        <v>63.356548321693417</v>
      </c>
      <c r="R56" s="20">
        <v>100</v>
      </c>
      <c r="S56" s="20">
        <f t="shared" si="11"/>
        <v>100</v>
      </c>
      <c r="T56" s="13">
        <v>0</v>
      </c>
      <c r="U56" s="13">
        <f t="shared" si="12"/>
        <v>0</v>
      </c>
      <c r="V56" s="16">
        <v>100</v>
      </c>
      <c r="W56" s="16">
        <f t="shared" si="13"/>
        <v>100</v>
      </c>
    </row>
    <row r="57" spans="1:23" x14ac:dyDescent="0.25">
      <c r="A57" s="4" t="s">
        <v>9</v>
      </c>
      <c r="B57" s="4" t="s">
        <v>11</v>
      </c>
      <c r="C57" s="13">
        <v>100</v>
      </c>
      <c r="D57" s="13">
        <v>100</v>
      </c>
      <c r="E57" s="13">
        <f t="shared" si="7"/>
        <v>100</v>
      </c>
      <c r="F57" s="16">
        <v>0</v>
      </c>
      <c r="G57" s="16">
        <v>100</v>
      </c>
      <c r="H57" s="16">
        <v>100</v>
      </c>
      <c r="I57" s="16">
        <v>100</v>
      </c>
      <c r="J57" s="16">
        <v>0</v>
      </c>
      <c r="K57" s="16">
        <f t="shared" si="8"/>
        <v>60</v>
      </c>
      <c r="L57" s="95">
        <f>(Droogte!K57/Droogte!J57)*100</f>
        <v>59.791180372057816</v>
      </c>
      <c r="M57" s="96">
        <f t="shared" si="9"/>
        <v>77.848107761295125</v>
      </c>
      <c r="N57" s="19">
        <v>100</v>
      </c>
      <c r="O57" s="19">
        <v>0</v>
      </c>
      <c r="P57" s="19">
        <v>100</v>
      </c>
      <c r="Q57" s="36">
        <f t="shared" si="10"/>
        <v>69.462026940323781</v>
      </c>
      <c r="R57" s="20">
        <v>100</v>
      </c>
      <c r="S57" s="20">
        <f t="shared" si="11"/>
        <v>100</v>
      </c>
      <c r="T57" s="13">
        <v>0</v>
      </c>
      <c r="U57" s="13">
        <f t="shared" si="12"/>
        <v>0</v>
      </c>
      <c r="V57" s="16">
        <v>0</v>
      </c>
      <c r="W57" s="16">
        <f t="shared" si="13"/>
        <v>0</v>
      </c>
    </row>
    <row r="58" spans="1:23" x14ac:dyDescent="0.25">
      <c r="A58" s="4" t="s">
        <v>6</v>
      </c>
      <c r="B58" s="4" t="s">
        <v>8</v>
      </c>
      <c r="C58" s="13">
        <v>100</v>
      </c>
      <c r="D58" s="13">
        <v>100</v>
      </c>
      <c r="E58" s="13">
        <f t="shared" si="7"/>
        <v>100</v>
      </c>
      <c r="F58" s="16">
        <v>0</v>
      </c>
      <c r="G58" s="16">
        <v>100</v>
      </c>
      <c r="H58" s="16">
        <v>100</v>
      </c>
      <c r="I58" s="16">
        <v>100</v>
      </c>
      <c r="J58" s="16">
        <v>0</v>
      </c>
      <c r="K58" s="16">
        <f t="shared" si="8"/>
        <v>60</v>
      </c>
      <c r="L58" s="95">
        <f>(Droogte!K58/Droogte!J58)*100</f>
        <v>65.329207227157866</v>
      </c>
      <c r="M58" s="96">
        <f t="shared" si="9"/>
        <v>85.05861788533096</v>
      </c>
      <c r="N58" s="19">
        <v>100</v>
      </c>
      <c r="O58" s="19">
        <v>0</v>
      </c>
      <c r="P58" s="19">
        <v>100</v>
      </c>
      <c r="Q58" s="36">
        <f t="shared" si="10"/>
        <v>71.264654471332733</v>
      </c>
      <c r="R58" s="20">
        <v>50</v>
      </c>
      <c r="S58" s="20">
        <f t="shared" si="11"/>
        <v>50</v>
      </c>
      <c r="T58" s="13">
        <v>0</v>
      </c>
      <c r="U58" s="13">
        <f t="shared" si="12"/>
        <v>0</v>
      </c>
      <c r="V58" s="16">
        <v>0</v>
      </c>
      <c r="W58" s="16">
        <f t="shared" si="13"/>
        <v>0</v>
      </c>
    </row>
    <row r="59" spans="1:23" x14ac:dyDescent="0.25">
      <c r="A59" s="4" t="s">
        <v>27</v>
      </c>
      <c r="B59" s="4" t="s">
        <v>26</v>
      </c>
      <c r="C59" s="13">
        <v>100</v>
      </c>
      <c r="D59" s="13">
        <v>100</v>
      </c>
      <c r="E59" s="13">
        <f t="shared" si="7"/>
        <v>100</v>
      </c>
      <c r="F59" s="16">
        <v>0</v>
      </c>
      <c r="G59" s="16">
        <v>100</v>
      </c>
      <c r="H59" s="16">
        <v>100</v>
      </c>
      <c r="I59" s="16">
        <v>100</v>
      </c>
      <c r="J59" s="16">
        <v>100</v>
      </c>
      <c r="K59" s="16">
        <f t="shared" si="8"/>
        <v>80</v>
      </c>
      <c r="L59" s="95">
        <f>(Droogte!K59/Droogte!J59)*100</f>
        <v>36.617805840300306</v>
      </c>
      <c r="M59" s="96">
        <f t="shared" si="9"/>
        <v>47.6763776413095</v>
      </c>
      <c r="N59" s="19">
        <v>100</v>
      </c>
      <c r="O59" s="19">
        <v>0</v>
      </c>
      <c r="P59" s="19">
        <v>100</v>
      </c>
      <c r="Q59" s="36">
        <f t="shared" si="10"/>
        <v>61.919094410327375</v>
      </c>
      <c r="R59" s="20">
        <v>100</v>
      </c>
      <c r="S59" s="20">
        <f t="shared" si="11"/>
        <v>100</v>
      </c>
      <c r="T59" s="13">
        <v>0</v>
      </c>
      <c r="U59" s="13">
        <f t="shared" si="12"/>
        <v>0</v>
      </c>
      <c r="V59" s="16">
        <v>0</v>
      </c>
      <c r="W59" s="16">
        <f t="shared" si="13"/>
        <v>0</v>
      </c>
    </row>
    <row r="60" spans="1:23" x14ac:dyDescent="0.25">
      <c r="A60" s="4" t="s">
        <v>9</v>
      </c>
      <c r="B60" s="4" t="s">
        <v>9</v>
      </c>
      <c r="C60" s="13">
        <v>100</v>
      </c>
      <c r="D60" s="13">
        <v>100</v>
      </c>
      <c r="E60" s="13">
        <f t="shared" si="7"/>
        <v>100</v>
      </c>
      <c r="F60" s="16">
        <v>0</v>
      </c>
      <c r="G60" s="16">
        <v>100</v>
      </c>
      <c r="H60" s="16">
        <v>100</v>
      </c>
      <c r="I60" s="16">
        <v>100</v>
      </c>
      <c r="J60" s="16">
        <v>100</v>
      </c>
      <c r="K60" s="16">
        <f t="shared" si="8"/>
        <v>80</v>
      </c>
      <c r="L60" s="95">
        <f>(Droogte!K60/Droogte!J60)*100</f>
        <v>42.975245885855109</v>
      </c>
      <c r="M60" s="96">
        <f t="shared" si="9"/>
        <v>55.95376361483698</v>
      </c>
      <c r="N60" s="19">
        <v>100</v>
      </c>
      <c r="O60" s="19">
        <v>0</v>
      </c>
      <c r="P60" s="19">
        <v>100</v>
      </c>
      <c r="Q60" s="36">
        <f t="shared" si="10"/>
        <v>63.988440903709247</v>
      </c>
      <c r="R60" s="20">
        <v>100</v>
      </c>
      <c r="S60" s="20">
        <f t="shared" si="11"/>
        <v>100</v>
      </c>
      <c r="T60" s="13">
        <v>0</v>
      </c>
      <c r="U60" s="13">
        <f t="shared" si="12"/>
        <v>0</v>
      </c>
      <c r="V60" s="16">
        <v>100</v>
      </c>
      <c r="W60" s="16">
        <f t="shared" si="13"/>
        <v>100</v>
      </c>
    </row>
  </sheetData>
  <sortState ref="A3:W60">
    <sortCondition ref="B3"/>
  </sortState>
  <mergeCells count="4">
    <mergeCell ref="C1:D1"/>
    <mergeCell ref="F1:J1"/>
    <mergeCell ref="L1:P1"/>
    <mergeCell ref="Y2:AB2"/>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60"/>
  <sheetViews>
    <sheetView zoomScaleNormal="100" workbookViewId="0">
      <selection activeCell="B1" sqref="B1:B1048576"/>
    </sheetView>
  </sheetViews>
  <sheetFormatPr defaultRowHeight="13.2" x14ac:dyDescent="0.25"/>
  <cols>
    <col min="1" max="1" width="14.5546875" bestFit="1" customWidth="1"/>
    <col min="2" max="2" width="32.88671875" bestFit="1" customWidth="1"/>
    <col min="3" max="3" width="15.33203125" bestFit="1" customWidth="1"/>
    <col min="4" max="4" width="19.44140625" bestFit="1" customWidth="1"/>
    <col min="5" max="5" width="19.44140625" customWidth="1"/>
    <col min="6" max="6" width="19.5546875" customWidth="1"/>
    <col min="7" max="7" width="22.5546875" style="65" customWidth="1"/>
    <col min="8" max="8" width="16.6640625" bestFit="1" customWidth="1"/>
    <col min="9" max="9" width="16.5546875" customWidth="1"/>
    <col min="10" max="10" width="19" customWidth="1"/>
    <col min="11" max="11" width="15.33203125" bestFit="1" customWidth="1"/>
    <col min="12" max="12" width="19.44140625" bestFit="1" customWidth="1"/>
    <col min="13" max="13" width="19.44140625" customWidth="1"/>
    <col min="14" max="14" width="19.5546875" customWidth="1"/>
    <col min="15" max="15" width="22.5546875" customWidth="1"/>
    <col min="16" max="16" width="16.6640625" bestFit="1" customWidth="1"/>
    <col min="17" max="17" width="16.5546875" customWidth="1"/>
    <col min="18" max="18" width="19" customWidth="1"/>
    <col min="19" max="19" width="44.33203125" bestFit="1" customWidth="1"/>
    <col min="20" max="20" width="31.6640625" bestFit="1" customWidth="1"/>
    <col min="21" max="21" width="31.6640625" customWidth="1"/>
    <col min="22" max="22" width="27.44140625" bestFit="1" customWidth="1"/>
    <col min="23" max="23" width="26" bestFit="1" customWidth="1"/>
    <col min="24" max="24" width="17.109375" customWidth="1"/>
    <col min="25" max="25" width="17.44140625" customWidth="1"/>
    <col min="26" max="27" width="27.44140625" bestFit="1" customWidth="1"/>
    <col min="28" max="28" width="13.33203125" customWidth="1"/>
    <col min="29" max="29" width="17.88671875" customWidth="1"/>
    <col min="30" max="30" width="13.5546875" customWidth="1"/>
    <col min="31" max="31" width="17.33203125" customWidth="1"/>
    <col min="32" max="32" width="21" customWidth="1"/>
    <col min="33" max="34" width="15.5546875" customWidth="1"/>
    <col min="35" max="35" width="18.44140625" customWidth="1"/>
    <col min="36" max="36" width="22.5546875" customWidth="1"/>
    <col min="38" max="38" width="30.6640625" customWidth="1"/>
  </cols>
  <sheetData>
    <row r="1" spans="1:38" x14ac:dyDescent="0.25">
      <c r="A1" s="4"/>
      <c r="B1" s="4"/>
      <c r="C1" s="118" t="s">
        <v>104</v>
      </c>
      <c r="D1" s="119"/>
      <c r="E1" s="119"/>
      <c r="F1" s="119"/>
      <c r="G1" s="119"/>
      <c r="H1" s="119"/>
      <c r="I1" s="119"/>
      <c r="J1" s="120"/>
      <c r="K1" s="125" t="s">
        <v>105</v>
      </c>
      <c r="L1" s="126"/>
      <c r="M1" s="126"/>
      <c r="N1" s="126"/>
      <c r="O1" s="126"/>
      <c r="P1" s="126"/>
      <c r="Q1" s="126"/>
      <c r="R1" s="130"/>
      <c r="S1" s="5" t="s">
        <v>106</v>
      </c>
      <c r="T1" s="123" t="s">
        <v>107</v>
      </c>
      <c r="U1" s="124"/>
      <c r="V1" s="115" t="s">
        <v>109</v>
      </c>
      <c r="W1" s="115"/>
      <c r="X1" s="116" t="s">
        <v>110</v>
      </c>
      <c r="Y1" s="116"/>
      <c r="Z1" s="5" t="s">
        <v>111</v>
      </c>
      <c r="AA1" s="23" t="s">
        <v>112</v>
      </c>
      <c r="AB1" s="115" t="s">
        <v>113</v>
      </c>
      <c r="AC1" s="115"/>
      <c r="AD1" s="115"/>
      <c r="AE1" s="115"/>
      <c r="AF1" s="115"/>
      <c r="AG1" s="115"/>
      <c r="AH1" s="115"/>
      <c r="AI1" s="115"/>
      <c r="AJ1" s="115"/>
      <c r="AK1" s="1"/>
      <c r="AL1" s="1" t="s">
        <v>108</v>
      </c>
    </row>
    <row r="2" spans="1:38" s="2" customFormat="1" ht="39" customHeight="1" x14ac:dyDescent="0.25">
      <c r="A2" s="24" t="s">
        <v>1</v>
      </c>
      <c r="B2" s="24" t="s">
        <v>0</v>
      </c>
      <c r="C2" s="9" t="s">
        <v>117</v>
      </c>
      <c r="D2" s="9" t="s">
        <v>118</v>
      </c>
      <c r="E2" s="9" t="s">
        <v>120</v>
      </c>
      <c r="F2" s="9" t="s">
        <v>143</v>
      </c>
      <c r="G2" s="66" t="s">
        <v>144</v>
      </c>
      <c r="H2" s="10" t="s">
        <v>119</v>
      </c>
      <c r="I2" s="9" t="s">
        <v>145</v>
      </c>
      <c r="J2" s="9" t="s">
        <v>146</v>
      </c>
      <c r="K2" s="10" t="s">
        <v>117</v>
      </c>
      <c r="L2" s="10" t="s">
        <v>118</v>
      </c>
      <c r="M2" s="10" t="s">
        <v>120</v>
      </c>
      <c r="N2" s="10" t="s">
        <v>143</v>
      </c>
      <c r="O2" s="67" t="s">
        <v>144</v>
      </c>
      <c r="P2" s="10" t="s">
        <v>119</v>
      </c>
      <c r="Q2" s="10" t="s">
        <v>145</v>
      </c>
      <c r="R2" s="10" t="s">
        <v>146</v>
      </c>
      <c r="S2" s="11" t="s">
        <v>49</v>
      </c>
      <c r="T2" s="12" t="s">
        <v>162</v>
      </c>
      <c r="U2" s="12" t="s">
        <v>163</v>
      </c>
      <c r="V2" s="9" t="s">
        <v>53</v>
      </c>
      <c r="W2" s="9" t="s">
        <v>64</v>
      </c>
      <c r="X2" s="10" t="s">
        <v>137</v>
      </c>
      <c r="Y2" s="10" t="s">
        <v>138</v>
      </c>
      <c r="Z2" s="11" t="s">
        <v>52</v>
      </c>
      <c r="AA2" s="12" t="s">
        <v>53</v>
      </c>
      <c r="AB2" s="68" t="s">
        <v>117</v>
      </c>
      <c r="AC2" s="68" t="s">
        <v>118</v>
      </c>
      <c r="AD2" s="68" t="s">
        <v>120</v>
      </c>
      <c r="AE2" s="68" t="s">
        <v>143</v>
      </c>
      <c r="AF2" s="69" t="s">
        <v>144</v>
      </c>
      <c r="AG2" s="68" t="s">
        <v>119</v>
      </c>
      <c r="AH2" s="9" t="s">
        <v>145</v>
      </c>
      <c r="AI2" s="9" t="s">
        <v>146</v>
      </c>
      <c r="AJ2" s="68" t="s">
        <v>65</v>
      </c>
      <c r="AL2" s="2" t="s">
        <v>116</v>
      </c>
    </row>
    <row r="3" spans="1:38" x14ac:dyDescent="0.25">
      <c r="A3" s="4" t="s">
        <v>9</v>
      </c>
      <c r="B3" s="4" t="s">
        <v>12</v>
      </c>
      <c r="C3" s="13">
        <v>1673</v>
      </c>
      <c r="D3" s="57">
        <v>15</v>
      </c>
      <c r="E3" s="14">
        <v>75.191890011825507</v>
      </c>
      <c r="F3" s="14">
        <v>63.397759925895997</v>
      </c>
      <c r="G3" s="15">
        <v>1.2945848637038999</v>
      </c>
      <c r="H3" s="15">
        <v>4.5795378200078902</v>
      </c>
      <c r="I3" s="87">
        <v>0</v>
      </c>
      <c r="J3" s="87">
        <v>0</v>
      </c>
      <c r="K3" s="16">
        <v>1673</v>
      </c>
      <c r="L3" s="35">
        <v>15</v>
      </c>
      <c r="M3" s="17">
        <v>75.191890011825507</v>
      </c>
      <c r="N3" s="17">
        <v>63.397759925895997</v>
      </c>
      <c r="O3" s="18">
        <v>1.2945848637038999</v>
      </c>
      <c r="P3" s="18">
        <v>4.5795378200078902</v>
      </c>
      <c r="Q3" s="88">
        <v>0</v>
      </c>
      <c r="R3" s="88">
        <v>0</v>
      </c>
      <c r="S3" s="19" t="s">
        <v>77</v>
      </c>
      <c r="T3" s="90">
        <v>27064924.9909073</v>
      </c>
      <c r="U3" s="90">
        <v>1939922.4701256701</v>
      </c>
      <c r="V3" s="13" t="s">
        <v>98</v>
      </c>
      <c r="W3" s="13" t="s">
        <v>96</v>
      </c>
      <c r="X3" s="88">
        <v>0</v>
      </c>
      <c r="Y3" s="88">
        <v>0</v>
      </c>
      <c r="Z3" s="19" t="s">
        <v>98</v>
      </c>
      <c r="AA3" s="20" t="s">
        <v>98</v>
      </c>
      <c r="AB3" s="13">
        <v>1673</v>
      </c>
      <c r="AC3" s="57">
        <v>15</v>
      </c>
      <c r="AD3" s="14">
        <v>75.191890011825507</v>
      </c>
      <c r="AE3" s="14">
        <v>63.397759925895997</v>
      </c>
      <c r="AF3" s="15">
        <v>1.2945848637038999</v>
      </c>
      <c r="AG3" s="15">
        <v>4.5795378200078902</v>
      </c>
      <c r="AH3" s="97">
        <v>0</v>
      </c>
      <c r="AI3" s="87">
        <v>0</v>
      </c>
      <c r="AJ3" s="13" t="s">
        <v>77</v>
      </c>
    </row>
    <row r="4" spans="1:38" x14ac:dyDescent="0.25">
      <c r="A4" s="4" t="s">
        <v>3</v>
      </c>
      <c r="B4" s="4" t="s">
        <v>2</v>
      </c>
      <c r="C4" s="13">
        <v>3683</v>
      </c>
      <c r="D4" s="57">
        <v>0</v>
      </c>
      <c r="E4" s="14">
        <v>121.485532024412</v>
      </c>
      <c r="F4" s="14">
        <v>0</v>
      </c>
      <c r="G4" s="15">
        <v>0</v>
      </c>
      <c r="H4" s="15">
        <v>0</v>
      </c>
      <c r="I4" s="87">
        <v>1</v>
      </c>
      <c r="J4" s="87">
        <v>0</v>
      </c>
      <c r="K4" s="16">
        <v>3683</v>
      </c>
      <c r="L4" s="35">
        <v>0</v>
      </c>
      <c r="M4" s="17">
        <v>121.485532024412</v>
      </c>
      <c r="N4" s="17">
        <v>0</v>
      </c>
      <c r="O4" s="18">
        <v>0</v>
      </c>
      <c r="P4" s="18">
        <v>0</v>
      </c>
      <c r="Q4" s="88">
        <v>1</v>
      </c>
      <c r="R4" s="88">
        <v>0</v>
      </c>
      <c r="S4" s="19" t="s">
        <v>77</v>
      </c>
      <c r="T4" s="90">
        <v>39815724.256226704</v>
      </c>
      <c r="U4" s="90">
        <v>0</v>
      </c>
      <c r="V4" s="13" t="s">
        <v>98</v>
      </c>
      <c r="W4" s="13" t="s">
        <v>96</v>
      </c>
      <c r="X4" s="88">
        <v>0</v>
      </c>
      <c r="Y4" s="88">
        <v>0</v>
      </c>
      <c r="Z4" s="19" t="s">
        <v>98</v>
      </c>
      <c r="AA4" s="20" t="s">
        <v>98</v>
      </c>
      <c r="AB4" s="13">
        <v>3683</v>
      </c>
      <c r="AC4" s="57">
        <v>0</v>
      </c>
      <c r="AD4" s="14">
        <v>121.485532024412</v>
      </c>
      <c r="AE4" s="14">
        <v>0</v>
      </c>
      <c r="AF4" s="15">
        <v>0</v>
      </c>
      <c r="AG4" s="15">
        <v>0</v>
      </c>
      <c r="AH4" s="97">
        <v>1</v>
      </c>
      <c r="AI4" s="87">
        <v>0</v>
      </c>
      <c r="AJ4" s="13" t="s">
        <v>77</v>
      </c>
    </row>
    <row r="5" spans="1:38" x14ac:dyDescent="0.25">
      <c r="A5" s="4" t="s">
        <v>32</v>
      </c>
      <c r="B5" s="4" t="s">
        <v>34</v>
      </c>
      <c r="C5" s="13">
        <v>2668</v>
      </c>
      <c r="D5" s="57">
        <v>0</v>
      </c>
      <c r="E5" s="14">
        <v>14.880374828563999</v>
      </c>
      <c r="F5" s="14">
        <v>14.880374828563999</v>
      </c>
      <c r="G5" s="15">
        <v>0</v>
      </c>
      <c r="H5" s="15">
        <v>0</v>
      </c>
      <c r="I5" s="87">
        <v>0</v>
      </c>
      <c r="J5" s="87">
        <v>0</v>
      </c>
      <c r="K5" s="16">
        <v>2668</v>
      </c>
      <c r="L5" s="35">
        <v>0</v>
      </c>
      <c r="M5" s="17">
        <v>14.880374828563999</v>
      </c>
      <c r="N5" s="17">
        <v>14.880374828563999</v>
      </c>
      <c r="O5" s="18">
        <v>0</v>
      </c>
      <c r="P5" s="18">
        <v>0</v>
      </c>
      <c r="Q5" s="88">
        <v>0</v>
      </c>
      <c r="R5" s="88">
        <v>0</v>
      </c>
      <c r="S5" s="19" t="s">
        <v>77</v>
      </c>
      <c r="T5" s="90">
        <v>650175.92775022902</v>
      </c>
      <c r="U5" s="90">
        <v>0</v>
      </c>
      <c r="V5" s="13" t="s">
        <v>98</v>
      </c>
      <c r="W5" s="13" t="s">
        <v>96</v>
      </c>
      <c r="X5" s="88">
        <v>0</v>
      </c>
      <c r="Y5" s="88">
        <v>0</v>
      </c>
      <c r="Z5" s="19" t="s">
        <v>98</v>
      </c>
      <c r="AA5" s="20" t="s">
        <v>98</v>
      </c>
      <c r="AB5" s="13">
        <v>2668</v>
      </c>
      <c r="AC5" s="57">
        <v>0</v>
      </c>
      <c r="AD5" s="14">
        <v>14.880374828563999</v>
      </c>
      <c r="AE5" s="14">
        <v>14.880374828563999</v>
      </c>
      <c r="AF5" s="15">
        <v>0</v>
      </c>
      <c r="AG5" s="15">
        <v>0</v>
      </c>
      <c r="AH5" s="97">
        <v>0</v>
      </c>
      <c r="AI5" s="87">
        <v>0</v>
      </c>
      <c r="AJ5" s="13" t="s">
        <v>77</v>
      </c>
    </row>
    <row r="6" spans="1:38" x14ac:dyDescent="0.25">
      <c r="A6" s="4" t="s">
        <v>6</v>
      </c>
      <c r="B6" s="4" t="s">
        <v>6</v>
      </c>
      <c r="C6" s="13">
        <v>5716</v>
      </c>
      <c r="D6" s="57">
        <v>0</v>
      </c>
      <c r="E6" s="14">
        <v>133.97212324543901</v>
      </c>
      <c r="F6" s="14">
        <v>133.97212324543901</v>
      </c>
      <c r="G6" s="15">
        <v>0</v>
      </c>
      <c r="H6" s="15">
        <v>0</v>
      </c>
      <c r="I6" s="87">
        <v>1</v>
      </c>
      <c r="J6" s="87">
        <v>0</v>
      </c>
      <c r="K6" s="16">
        <v>5716</v>
      </c>
      <c r="L6" s="35">
        <v>0</v>
      </c>
      <c r="M6" s="17">
        <v>133.97212324543901</v>
      </c>
      <c r="N6" s="17">
        <v>133.97212324543901</v>
      </c>
      <c r="O6" s="18">
        <v>0</v>
      </c>
      <c r="P6" s="18">
        <v>0</v>
      </c>
      <c r="Q6" s="88">
        <v>1</v>
      </c>
      <c r="R6" s="88">
        <v>0</v>
      </c>
      <c r="S6" s="19" t="s">
        <v>77</v>
      </c>
      <c r="T6" s="90">
        <v>50035678.411177099</v>
      </c>
      <c r="U6" s="90">
        <v>0</v>
      </c>
      <c r="V6" s="13" t="s">
        <v>98</v>
      </c>
      <c r="W6" s="13" t="s">
        <v>96</v>
      </c>
      <c r="X6" s="88">
        <v>0</v>
      </c>
      <c r="Y6" s="88">
        <v>0</v>
      </c>
      <c r="Z6" s="19" t="s">
        <v>98</v>
      </c>
      <c r="AA6" s="20" t="s">
        <v>98</v>
      </c>
      <c r="AB6" s="13">
        <v>5716</v>
      </c>
      <c r="AC6" s="57">
        <v>0</v>
      </c>
      <c r="AD6" s="14">
        <v>133.97212324543901</v>
      </c>
      <c r="AE6" s="14">
        <v>133.97212324543901</v>
      </c>
      <c r="AF6" s="15">
        <v>0</v>
      </c>
      <c r="AG6" s="15">
        <v>0</v>
      </c>
      <c r="AH6" s="97">
        <v>1</v>
      </c>
      <c r="AI6" s="87">
        <v>0</v>
      </c>
      <c r="AJ6" s="13" t="s">
        <v>77</v>
      </c>
    </row>
    <row r="7" spans="1:38" x14ac:dyDescent="0.25">
      <c r="A7" s="4" t="s">
        <v>32</v>
      </c>
      <c r="B7" s="4" t="s">
        <v>40</v>
      </c>
      <c r="C7" s="13">
        <v>2902</v>
      </c>
      <c r="D7" s="57">
        <v>0</v>
      </c>
      <c r="E7" s="14">
        <v>19.9471700572572</v>
      </c>
      <c r="F7" s="14">
        <v>20.2416411398683</v>
      </c>
      <c r="G7" s="15">
        <v>0</v>
      </c>
      <c r="H7" s="15">
        <v>0</v>
      </c>
      <c r="I7" s="87">
        <v>0</v>
      </c>
      <c r="J7" s="87">
        <v>0</v>
      </c>
      <c r="K7" s="16">
        <v>2902</v>
      </c>
      <c r="L7" s="35">
        <v>0</v>
      </c>
      <c r="M7" s="17">
        <v>19.9471700572572</v>
      </c>
      <c r="N7" s="17">
        <v>20.2416411398683</v>
      </c>
      <c r="O7" s="18">
        <v>0</v>
      </c>
      <c r="P7" s="18">
        <v>0</v>
      </c>
      <c r="Q7" s="88">
        <v>0</v>
      </c>
      <c r="R7" s="88">
        <v>0</v>
      </c>
      <c r="S7" s="19" t="s">
        <v>77</v>
      </c>
      <c r="T7" s="90">
        <v>1032472.6636609701</v>
      </c>
      <c r="U7" s="90">
        <v>25.757014847733</v>
      </c>
      <c r="V7" s="13" t="s">
        <v>98</v>
      </c>
      <c r="W7" s="13" t="s">
        <v>96</v>
      </c>
      <c r="X7" s="88">
        <v>0</v>
      </c>
      <c r="Y7" s="88">
        <v>0</v>
      </c>
      <c r="Z7" s="19" t="s">
        <v>98</v>
      </c>
      <c r="AA7" s="20" t="s">
        <v>98</v>
      </c>
      <c r="AB7" s="13">
        <v>2902</v>
      </c>
      <c r="AC7" s="57">
        <v>0</v>
      </c>
      <c r="AD7" s="14">
        <v>19.9471700572572</v>
      </c>
      <c r="AE7" s="14">
        <v>20.2416411398683</v>
      </c>
      <c r="AF7" s="15">
        <v>0</v>
      </c>
      <c r="AG7" s="15">
        <v>0</v>
      </c>
      <c r="AH7" s="97">
        <v>0</v>
      </c>
      <c r="AI7" s="87">
        <v>0</v>
      </c>
      <c r="AJ7" s="13" t="s">
        <v>77</v>
      </c>
    </row>
    <row r="8" spans="1:38" x14ac:dyDescent="0.25">
      <c r="A8" s="4" t="s">
        <v>15</v>
      </c>
      <c r="B8" s="4" t="s">
        <v>18</v>
      </c>
      <c r="C8" s="13">
        <v>5345</v>
      </c>
      <c r="D8" s="57">
        <v>0</v>
      </c>
      <c r="E8" s="14">
        <v>99.705939760312404</v>
      </c>
      <c r="F8" s="14">
        <v>18.5287624133728</v>
      </c>
      <c r="G8" s="15">
        <v>0</v>
      </c>
      <c r="H8" s="15">
        <v>0</v>
      </c>
      <c r="I8" s="87">
        <v>0</v>
      </c>
      <c r="J8" s="87">
        <v>0</v>
      </c>
      <c r="K8" s="16">
        <v>5345</v>
      </c>
      <c r="L8" s="35">
        <v>0</v>
      </c>
      <c r="M8" s="17">
        <v>99.705939760312404</v>
      </c>
      <c r="N8" s="17">
        <v>18.5287624133728</v>
      </c>
      <c r="O8" s="18">
        <v>0</v>
      </c>
      <c r="P8" s="18">
        <v>0</v>
      </c>
      <c r="Q8" s="88">
        <v>0</v>
      </c>
      <c r="R8" s="88">
        <v>0</v>
      </c>
      <c r="S8" s="19" t="s">
        <v>77</v>
      </c>
      <c r="T8" s="90">
        <v>11336399.708737999</v>
      </c>
      <c r="U8" s="90">
        <v>748061.55847660406</v>
      </c>
      <c r="V8" s="13" t="s">
        <v>98</v>
      </c>
      <c r="W8" s="13" t="s">
        <v>101</v>
      </c>
      <c r="X8" s="88">
        <v>0</v>
      </c>
      <c r="Y8" s="88">
        <v>0</v>
      </c>
      <c r="Z8" s="19" t="s">
        <v>98</v>
      </c>
      <c r="AA8" s="20" t="s">
        <v>98</v>
      </c>
      <c r="AB8" s="13">
        <v>5345</v>
      </c>
      <c r="AC8" s="57">
        <v>0</v>
      </c>
      <c r="AD8" s="14">
        <v>99.705939760312404</v>
      </c>
      <c r="AE8" s="14">
        <v>18.5287624133728</v>
      </c>
      <c r="AF8" s="15">
        <v>0</v>
      </c>
      <c r="AG8" s="15">
        <v>0</v>
      </c>
      <c r="AH8" s="97">
        <v>0</v>
      </c>
      <c r="AI8" s="87">
        <v>0</v>
      </c>
      <c r="AJ8" s="13" t="s">
        <v>77</v>
      </c>
    </row>
    <row r="9" spans="1:38" x14ac:dyDescent="0.25">
      <c r="A9" s="4" t="s">
        <v>147</v>
      </c>
      <c r="B9" s="4" t="s">
        <v>150</v>
      </c>
      <c r="C9" s="13">
        <v>153</v>
      </c>
      <c r="D9" s="57">
        <v>0</v>
      </c>
      <c r="E9" s="14">
        <v>4.3832724574548099</v>
      </c>
      <c r="F9" s="14">
        <v>4.3832724574548099</v>
      </c>
      <c r="G9" s="15">
        <v>0</v>
      </c>
      <c r="H9" s="15">
        <v>0</v>
      </c>
      <c r="I9" s="87">
        <v>1</v>
      </c>
      <c r="J9" s="87">
        <v>0</v>
      </c>
      <c r="K9" s="16">
        <v>153</v>
      </c>
      <c r="L9" s="35">
        <v>0</v>
      </c>
      <c r="M9" s="17">
        <v>4.3832724574548099</v>
      </c>
      <c r="N9" s="17">
        <v>4.3832724574548099</v>
      </c>
      <c r="O9" s="18">
        <v>0</v>
      </c>
      <c r="P9" s="18">
        <v>0</v>
      </c>
      <c r="Q9" s="88">
        <v>1</v>
      </c>
      <c r="R9" s="88">
        <v>0</v>
      </c>
      <c r="S9" s="19" t="s">
        <v>77</v>
      </c>
      <c r="T9" s="90">
        <v>498345.109750768</v>
      </c>
      <c r="U9" s="90">
        <v>0</v>
      </c>
      <c r="V9" s="13" t="s">
        <v>98</v>
      </c>
      <c r="W9" s="13" t="s">
        <v>96</v>
      </c>
      <c r="X9" s="88">
        <v>0</v>
      </c>
      <c r="Y9" s="88">
        <v>0</v>
      </c>
      <c r="Z9" s="19" t="s">
        <v>98</v>
      </c>
      <c r="AA9" s="20" t="s">
        <v>98</v>
      </c>
      <c r="AB9" s="13">
        <v>153</v>
      </c>
      <c r="AC9" s="57">
        <v>0</v>
      </c>
      <c r="AD9" s="14">
        <v>4.3832724574548099</v>
      </c>
      <c r="AE9" s="14">
        <v>4.3832724574548099</v>
      </c>
      <c r="AF9" s="15">
        <v>0</v>
      </c>
      <c r="AG9" s="15">
        <v>0</v>
      </c>
      <c r="AH9" s="97">
        <v>1</v>
      </c>
      <c r="AI9" s="87">
        <v>0</v>
      </c>
      <c r="AJ9" s="13" t="s">
        <v>77</v>
      </c>
    </row>
    <row r="10" spans="1:38" x14ac:dyDescent="0.25">
      <c r="A10" s="4" t="s">
        <v>147</v>
      </c>
      <c r="B10" s="4" t="s">
        <v>157</v>
      </c>
      <c r="C10" s="13">
        <v>314</v>
      </c>
      <c r="D10" s="57">
        <v>0</v>
      </c>
      <c r="E10" s="14">
        <v>8.0790382046415203</v>
      </c>
      <c r="F10" s="14">
        <v>8.0790382046415203</v>
      </c>
      <c r="G10" s="15">
        <v>0</v>
      </c>
      <c r="H10" s="15">
        <v>0</v>
      </c>
      <c r="I10" s="87">
        <v>0</v>
      </c>
      <c r="J10" s="87">
        <v>0</v>
      </c>
      <c r="K10" s="16">
        <v>314</v>
      </c>
      <c r="L10" s="35">
        <v>0</v>
      </c>
      <c r="M10" s="17">
        <v>8.0790382046415203</v>
      </c>
      <c r="N10" s="17">
        <v>8.0790382046415203</v>
      </c>
      <c r="O10" s="18">
        <v>0</v>
      </c>
      <c r="P10" s="18">
        <v>0</v>
      </c>
      <c r="Q10" s="88">
        <v>0</v>
      </c>
      <c r="R10" s="88">
        <v>0</v>
      </c>
      <c r="S10" s="19" t="s">
        <v>77</v>
      </c>
      <c r="T10" s="90">
        <v>942587.16679823596</v>
      </c>
      <c r="U10" s="90">
        <v>0</v>
      </c>
      <c r="V10" s="13" t="s">
        <v>77</v>
      </c>
      <c r="W10" s="13" t="s">
        <v>96</v>
      </c>
      <c r="X10" s="88">
        <v>0</v>
      </c>
      <c r="Y10" s="88">
        <v>0</v>
      </c>
      <c r="Z10" s="19" t="s">
        <v>98</v>
      </c>
      <c r="AA10" s="20" t="s">
        <v>77</v>
      </c>
      <c r="AB10" s="13">
        <v>314</v>
      </c>
      <c r="AC10" s="57">
        <v>0</v>
      </c>
      <c r="AD10" s="14">
        <v>8.0790382046415203</v>
      </c>
      <c r="AE10" s="14">
        <v>8.0790382046415203</v>
      </c>
      <c r="AF10" s="15">
        <v>0</v>
      </c>
      <c r="AG10" s="15">
        <v>0</v>
      </c>
      <c r="AH10" s="97">
        <v>0</v>
      </c>
      <c r="AI10" s="87">
        <v>0</v>
      </c>
      <c r="AJ10" s="13" t="s">
        <v>77</v>
      </c>
    </row>
    <row r="11" spans="1:38" x14ac:dyDescent="0.25">
      <c r="A11" s="4" t="s">
        <v>147</v>
      </c>
      <c r="B11" s="4" t="s">
        <v>151</v>
      </c>
      <c r="C11" s="13">
        <v>25</v>
      </c>
      <c r="D11" s="57">
        <v>0</v>
      </c>
      <c r="E11" s="14">
        <v>3.7354952909821502</v>
      </c>
      <c r="F11" s="14">
        <v>3.7354952909821502</v>
      </c>
      <c r="G11" s="15">
        <v>0</v>
      </c>
      <c r="H11" s="15">
        <v>0</v>
      </c>
      <c r="I11" s="87">
        <v>0</v>
      </c>
      <c r="J11" s="87">
        <v>0</v>
      </c>
      <c r="K11" s="16">
        <v>25</v>
      </c>
      <c r="L11" s="35">
        <v>0</v>
      </c>
      <c r="M11" s="17">
        <v>3.7354952909821502</v>
      </c>
      <c r="N11" s="17">
        <v>3.7354952909821502</v>
      </c>
      <c r="O11" s="18">
        <v>0</v>
      </c>
      <c r="P11" s="18">
        <v>0</v>
      </c>
      <c r="Q11" s="88">
        <v>0</v>
      </c>
      <c r="R11" s="88">
        <v>0</v>
      </c>
      <c r="S11" s="19" t="s">
        <v>77</v>
      </c>
      <c r="T11" s="90">
        <v>476398.03571087797</v>
      </c>
      <c r="U11" s="90">
        <v>0</v>
      </c>
      <c r="V11" s="13" t="s">
        <v>77</v>
      </c>
      <c r="W11" s="13" t="s">
        <v>96</v>
      </c>
      <c r="X11" s="88">
        <v>0</v>
      </c>
      <c r="Y11" s="88">
        <v>0</v>
      </c>
      <c r="Z11" s="19" t="s">
        <v>77</v>
      </c>
      <c r="AA11" s="20" t="s">
        <v>77</v>
      </c>
      <c r="AB11" s="13">
        <v>25</v>
      </c>
      <c r="AC11" s="57">
        <v>0</v>
      </c>
      <c r="AD11" s="14">
        <v>3.7354952909821502</v>
      </c>
      <c r="AE11" s="14">
        <v>3.7354952909821502</v>
      </c>
      <c r="AF11" s="15">
        <v>0</v>
      </c>
      <c r="AG11" s="15">
        <v>0</v>
      </c>
      <c r="AH11" s="97">
        <v>0</v>
      </c>
      <c r="AI11" s="87">
        <v>0</v>
      </c>
      <c r="AJ11" s="13" t="s">
        <v>77</v>
      </c>
    </row>
    <row r="12" spans="1:38" x14ac:dyDescent="0.25">
      <c r="A12" s="4" t="s">
        <v>32</v>
      </c>
      <c r="B12" s="4" t="s">
        <v>43</v>
      </c>
      <c r="C12" s="13">
        <v>13</v>
      </c>
      <c r="D12" s="57">
        <v>0</v>
      </c>
      <c r="E12" s="14">
        <v>2.7839312685122199</v>
      </c>
      <c r="F12" s="14">
        <v>2.8803557778009501</v>
      </c>
      <c r="G12" s="15">
        <v>0</v>
      </c>
      <c r="H12" s="15">
        <v>0</v>
      </c>
      <c r="I12" s="87">
        <v>0</v>
      </c>
      <c r="J12" s="87">
        <v>0</v>
      </c>
      <c r="K12" s="16">
        <v>13</v>
      </c>
      <c r="L12" s="35">
        <v>0</v>
      </c>
      <c r="M12" s="17">
        <v>2.7839312685122199</v>
      </c>
      <c r="N12" s="17">
        <v>2.8803557778009501</v>
      </c>
      <c r="O12" s="18">
        <v>0</v>
      </c>
      <c r="P12" s="18">
        <v>0</v>
      </c>
      <c r="Q12" s="88">
        <v>0</v>
      </c>
      <c r="R12" s="88">
        <v>0</v>
      </c>
      <c r="S12" s="19" t="s">
        <v>77</v>
      </c>
      <c r="T12" s="90">
        <v>127331.096398364</v>
      </c>
      <c r="U12" s="90">
        <v>225.54107464511199</v>
      </c>
      <c r="V12" s="13" t="s">
        <v>77</v>
      </c>
      <c r="W12" s="13" t="s">
        <v>96</v>
      </c>
      <c r="X12" s="88">
        <v>0</v>
      </c>
      <c r="Y12" s="88">
        <v>0</v>
      </c>
      <c r="Z12" s="19" t="s">
        <v>77</v>
      </c>
      <c r="AA12" s="20" t="s">
        <v>77</v>
      </c>
      <c r="AB12" s="13">
        <v>13</v>
      </c>
      <c r="AC12" s="57">
        <v>0</v>
      </c>
      <c r="AD12" s="14">
        <v>2.7839312685122199</v>
      </c>
      <c r="AE12" s="14">
        <v>2.8803557778009501</v>
      </c>
      <c r="AF12" s="15">
        <v>0</v>
      </c>
      <c r="AG12" s="15">
        <v>0</v>
      </c>
      <c r="AH12" s="97">
        <v>0</v>
      </c>
      <c r="AI12" s="87">
        <v>0</v>
      </c>
      <c r="AJ12" s="13" t="s">
        <v>77</v>
      </c>
    </row>
    <row r="13" spans="1:38" x14ac:dyDescent="0.25">
      <c r="A13" s="4" t="s">
        <v>15</v>
      </c>
      <c r="B13" s="4" t="s">
        <v>21</v>
      </c>
      <c r="C13" s="13">
        <v>4155</v>
      </c>
      <c r="D13" s="57">
        <v>136</v>
      </c>
      <c r="E13" s="14">
        <v>44.124147268468903</v>
      </c>
      <c r="F13" s="14">
        <v>34.264239751258003</v>
      </c>
      <c r="G13" s="15">
        <v>0.26443038936774899</v>
      </c>
      <c r="H13" s="15">
        <v>7.1910195171388898</v>
      </c>
      <c r="I13" s="87">
        <v>3</v>
      </c>
      <c r="J13" s="87">
        <v>0</v>
      </c>
      <c r="K13" s="16">
        <v>4155</v>
      </c>
      <c r="L13" s="35">
        <v>136</v>
      </c>
      <c r="M13" s="17">
        <v>44.124147268468903</v>
      </c>
      <c r="N13" s="17">
        <v>34.264239751258003</v>
      </c>
      <c r="O13" s="18">
        <v>0.26443038936774899</v>
      </c>
      <c r="P13" s="18">
        <v>7.1910195171388898</v>
      </c>
      <c r="Q13" s="88">
        <v>3</v>
      </c>
      <c r="R13" s="88">
        <v>0</v>
      </c>
      <c r="S13" s="19" t="s">
        <v>77</v>
      </c>
      <c r="T13" s="90">
        <v>2104355.5382402302</v>
      </c>
      <c r="U13" s="90">
        <v>0</v>
      </c>
      <c r="V13" s="13" t="s">
        <v>98</v>
      </c>
      <c r="W13" s="13" t="s">
        <v>96</v>
      </c>
      <c r="X13" s="88">
        <v>2</v>
      </c>
      <c r="Y13" s="88">
        <v>0</v>
      </c>
      <c r="Z13" s="19" t="s">
        <v>98</v>
      </c>
      <c r="AA13" s="20" t="s">
        <v>98</v>
      </c>
      <c r="AB13" s="13">
        <v>4155</v>
      </c>
      <c r="AC13" s="57">
        <v>136</v>
      </c>
      <c r="AD13" s="14">
        <v>44.124147268468903</v>
      </c>
      <c r="AE13" s="14">
        <v>34.264239751258003</v>
      </c>
      <c r="AF13" s="15">
        <v>0.26443038936774899</v>
      </c>
      <c r="AG13" s="15">
        <v>7.1910195171388898</v>
      </c>
      <c r="AH13" s="97">
        <v>3</v>
      </c>
      <c r="AI13" s="87">
        <v>0</v>
      </c>
      <c r="AJ13" s="13" t="s">
        <v>77</v>
      </c>
    </row>
    <row r="14" spans="1:38" x14ac:dyDescent="0.25">
      <c r="A14" s="4" t="s">
        <v>15</v>
      </c>
      <c r="B14" s="4" t="s">
        <v>24</v>
      </c>
      <c r="C14" s="13">
        <v>14429</v>
      </c>
      <c r="D14" s="57">
        <v>18</v>
      </c>
      <c r="E14" s="14">
        <v>133.47735268450899</v>
      </c>
      <c r="F14" s="14">
        <v>127.86649049639</v>
      </c>
      <c r="G14" s="15">
        <v>0</v>
      </c>
      <c r="H14" s="15">
        <v>0.26507935735621602</v>
      </c>
      <c r="I14" s="87">
        <v>1</v>
      </c>
      <c r="J14" s="87">
        <v>1</v>
      </c>
      <c r="K14" s="16">
        <v>14429</v>
      </c>
      <c r="L14" s="35">
        <v>18</v>
      </c>
      <c r="M14" s="17">
        <v>133.47735268450899</v>
      </c>
      <c r="N14" s="17">
        <v>127.86649049639</v>
      </c>
      <c r="O14" s="18">
        <v>0</v>
      </c>
      <c r="P14" s="18">
        <v>0.26507935735621602</v>
      </c>
      <c r="Q14" s="88">
        <v>1</v>
      </c>
      <c r="R14" s="88">
        <v>1</v>
      </c>
      <c r="S14" s="19" t="s">
        <v>77</v>
      </c>
      <c r="T14" s="90">
        <v>8820556.6799736898</v>
      </c>
      <c r="U14" s="90">
        <v>155289.87224703701</v>
      </c>
      <c r="V14" s="13" t="s">
        <v>98</v>
      </c>
      <c r="W14" s="13" t="s">
        <v>96</v>
      </c>
      <c r="X14" s="88">
        <v>0</v>
      </c>
      <c r="Y14" s="88">
        <v>0</v>
      </c>
      <c r="Z14" s="19" t="s">
        <v>98</v>
      </c>
      <c r="AA14" s="20" t="s">
        <v>98</v>
      </c>
      <c r="AB14" s="13">
        <v>14429</v>
      </c>
      <c r="AC14" s="57">
        <v>18</v>
      </c>
      <c r="AD14" s="14">
        <v>133.47735268450899</v>
      </c>
      <c r="AE14" s="14">
        <v>127.86649049639</v>
      </c>
      <c r="AF14" s="15">
        <v>0</v>
      </c>
      <c r="AG14" s="15">
        <v>0.26507935735621602</v>
      </c>
      <c r="AH14" s="97">
        <v>1</v>
      </c>
      <c r="AI14" s="87">
        <v>1</v>
      </c>
      <c r="AJ14" s="13" t="s">
        <v>77</v>
      </c>
    </row>
    <row r="15" spans="1:38" x14ac:dyDescent="0.25">
      <c r="A15" s="4" t="s">
        <v>15</v>
      </c>
      <c r="B15" s="4" t="s">
        <v>23</v>
      </c>
      <c r="C15" s="13">
        <v>14750</v>
      </c>
      <c r="D15" s="57">
        <v>721</v>
      </c>
      <c r="E15" s="14">
        <v>178.66977449226701</v>
      </c>
      <c r="F15" s="14">
        <v>129.08381802160901</v>
      </c>
      <c r="G15" s="15">
        <v>2.53138291986027</v>
      </c>
      <c r="H15" s="15">
        <v>39.0226197917302</v>
      </c>
      <c r="I15" s="87">
        <v>1</v>
      </c>
      <c r="J15" s="87">
        <v>0</v>
      </c>
      <c r="K15" s="16">
        <v>14750</v>
      </c>
      <c r="L15" s="35">
        <v>721</v>
      </c>
      <c r="M15" s="17">
        <v>178.66977449226701</v>
      </c>
      <c r="N15" s="17">
        <v>129.08381802160901</v>
      </c>
      <c r="O15" s="18">
        <v>2.53138291986027</v>
      </c>
      <c r="P15" s="18">
        <v>39.0226197917302</v>
      </c>
      <c r="Q15" s="88">
        <v>1</v>
      </c>
      <c r="R15" s="88">
        <v>0</v>
      </c>
      <c r="S15" s="19" t="s">
        <v>77</v>
      </c>
      <c r="T15" s="90">
        <v>16763378.911113299</v>
      </c>
      <c r="U15" s="90">
        <v>1542551.42872939</v>
      </c>
      <c r="V15" s="13" t="s">
        <v>98</v>
      </c>
      <c r="W15" s="13" t="s">
        <v>102</v>
      </c>
      <c r="X15" s="88">
        <v>0</v>
      </c>
      <c r="Y15" s="88">
        <v>0</v>
      </c>
      <c r="Z15" s="19" t="s">
        <v>99</v>
      </c>
      <c r="AA15" s="20" t="s">
        <v>98</v>
      </c>
      <c r="AB15" s="13">
        <v>14750</v>
      </c>
      <c r="AC15" s="57">
        <v>721</v>
      </c>
      <c r="AD15" s="14">
        <v>178.66977449226701</v>
      </c>
      <c r="AE15" s="14">
        <v>129.08381802160901</v>
      </c>
      <c r="AF15" s="15">
        <v>2.53138291986027</v>
      </c>
      <c r="AG15" s="15">
        <v>39.0226197917302</v>
      </c>
      <c r="AH15" s="97">
        <v>1</v>
      </c>
      <c r="AI15" s="87">
        <v>0</v>
      </c>
      <c r="AJ15" s="13" t="s">
        <v>77</v>
      </c>
    </row>
    <row r="16" spans="1:38" x14ac:dyDescent="0.25">
      <c r="A16" s="4" t="s">
        <v>15</v>
      </c>
      <c r="B16" s="4" t="s">
        <v>20</v>
      </c>
      <c r="C16" s="13">
        <v>13888</v>
      </c>
      <c r="D16" s="57">
        <v>73</v>
      </c>
      <c r="E16" s="14">
        <v>136.68380841078701</v>
      </c>
      <c r="F16" s="14">
        <v>98.342382769582102</v>
      </c>
      <c r="G16" s="15">
        <v>1.1130818520674099</v>
      </c>
      <c r="H16" s="15">
        <v>1.9461862616230201</v>
      </c>
      <c r="I16" s="87">
        <v>2</v>
      </c>
      <c r="J16" s="87">
        <v>0</v>
      </c>
      <c r="K16" s="16">
        <v>13888</v>
      </c>
      <c r="L16" s="35">
        <v>73</v>
      </c>
      <c r="M16" s="17">
        <v>136.68380841078701</v>
      </c>
      <c r="N16" s="17">
        <v>98.342382769582102</v>
      </c>
      <c r="O16" s="18">
        <v>1.1130818520674099</v>
      </c>
      <c r="P16" s="18">
        <v>1.9461862616230201</v>
      </c>
      <c r="Q16" s="88">
        <v>2</v>
      </c>
      <c r="R16" s="88">
        <v>0</v>
      </c>
      <c r="S16" s="19" t="s">
        <v>77</v>
      </c>
      <c r="T16" s="90">
        <v>8368458.6891013002</v>
      </c>
      <c r="U16" s="90">
        <v>76922.928658459205</v>
      </c>
      <c r="V16" s="13" t="s">
        <v>98</v>
      </c>
      <c r="W16" s="13" t="s">
        <v>96</v>
      </c>
      <c r="X16" s="88">
        <v>2</v>
      </c>
      <c r="Y16" s="88">
        <v>0</v>
      </c>
      <c r="Z16" s="19" t="s">
        <v>98</v>
      </c>
      <c r="AA16" s="20" t="s">
        <v>98</v>
      </c>
      <c r="AB16" s="13">
        <v>13888</v>
      </c>
      <c r="AC16" s="57">
        <v>73</v>
      </c>
      <c r="AD16" s="14">
        <v>136.68380841078701</v>
      </c>
      <c r="AE16" s="14">
        <v>98.342382769582102</v>
      </c>
      <c r="AF16" s="15">
        <v>1.1130818520674099</v>
      </c>
      <c r="AG16" s="15">
        <v>1.9461862616230201</v>
      </c>
      <c r="AH16" s="97">
        <v>2</v>
      </c>
      <c r="AI16" s="87">
        <v>0</v>
      </c>
      <c r="AJ16" s="13" t="s">
        <v>82</v>
      </c>
    </row>
    <row r="17" spans="1:36" x14ac:dyDescent="0.25">
      <c r="A17" s="4" t="s">
        <v>15</v>
      </c>
      <c r="B17" s="4" t="s">
        <v>14</v>
      </c>
      <c r="C17" s="13">
        <v>19029</v>
      </c>
      <c r="D17" s="57">
        <v>148</v>
      </c>
      <c r="E17" s="14">
        <v>318.562768035641</v>
      </c>
      <c r="F17" s="14">
        <v>273.45072982591302</v>
      </c>
      <c r="G17" s="15">
        <v>1.5265687932365699</v>
      </c>
      <c r="H17" s="15">
        <v>13.8306825023604</v>
      </c>
      <c r="I17" s="87">
        <v>1</v>
      </c>
      <c r="J17" s="87">
        <v>1</v>
      </c>
      <c r="K17" s="16">
        <v>19029</v>
      </c>
      <c r="L17" s="35">
        <v>148</v>
      </c>
      <c r="M17" s="17">
        <v>318.562768035641</v>
      </c>
      <c r="N17" s="17">
        <v>273.45072982591302</v>
      </c>
      <c r="O17" s="18">
        <v>1.5265687932365699</v>
      </c>
      <c r="P17" s="18">
        <v>13.8306825023604</v>
      </c>
      <c r="Q17" s="88">
        <v>1</v>
      </c>
      <c r="R17" s="88">
        <v>1</v>
      </c>
      <c r="S17" s="19" t="s">
        <v>77</v>
      </c>
      <c r="T17" s="90">
        <v>26545333.681515601</v>
      </c>
      <c r="U17" s="90">
        <v>1052933.38398242</v>
      </c>
      <c r="V17" s="13" t="s">
        <v>98</v>
      </c>
      <c r="W17" s="13" t="s">
        <v>96</v>
      </c>
      <c r="X17" s="88">
        <v>0</v>
      </c>
      <c r="Y17" s="88">
        <v>0</v>
      </c>
      <c r="Z17" s="19" t="s">
        <v>98</v>
      </c>
      <c r="AA17" s="20" t="s">
        <v>98</v>
      </c>
      <c r="AB17" s="13">
        <v>19029</v>
      </c>
      <c r="AC17" s="57">
        <v>148</v>
      </c>
      <c r="AD17" s="14">
        <v>318.562768035641</v>
      </c>
      <c r="AE17" s="14">
        <v>273.45072982591302</v>
      </c>
      <c r="AF17" s="15">
        <v>1.5265687932365699</v>
      </c>
      <c r="AG17" s="15">
        <v>13.8306825023604</v>
      </c>
      <c r="AH17" s="97">
        <v>1</v>
      </c>
      <c r="AI17" s="87">
        <v>1</v>
      </c>
      <c r="AJ17" s="13" t="s">
        <v>77</v>
      </c>
    </row>
    <row r="18" spans="1:36" x14ac:dyDescent="0.25">
      <c r="A18" s="4" t="s">
        <v>15</v>
      </c>
      <c r="B18" s="4" t="s">
        <v>19</v>
      </c>
      <c r="C18" s="13">
        <v>4317</v>
      </c>
      <c r="D18" s="57">
        <v>229</v>
      </c>
      <c r="E18" s="14">
        <v>49.611622810139202</v>
      </c>
      <c r="F18" s="14">
        <v>40.033394045999302</v>
      </c>
      <c r="G18" s="15">
        <v>2.7651203736337902</v>
      </c>
      <c r="H18" s="15">
        <v>5.0148747728660004</v>
      </c>
      <c r="I18" s="87">
        <v>1</v>
      </c>
      <c r="J18" s="87">
        <v>0</v>
      </c>
      <c r="K18" s="16">
        <v>4317</v>
      </c>
      <c r="L18" s="35">
        <v>229</v>
      </c>
      <c r="M18" s="17">
        <v>49.611622810139202</v>
      </c>
      <c r="N18" s="17">
        <v>40.033394045999302</v>
      </c>
      <c r="O18" s="18">
        <v>2.7651203736337902</v>
      </c>
      <c r="P18" s="18">
        <v>5.0148747728660004</v>
      </c>
      <c r="Q18" s="88">
        <v>1</v>
      </c>
      <c r="R18" s="88">
        <v>0</v>
      </c>
      <c r="S18" s="19" t="s">
        <v>77</v>
      </c>
      <c r="T18" s="90">
        <v>2973734.1173880599</v>
      </c>
      <c r="U18" s="90">
        <v>84808.8224442676</v>
      </c>
      <c r="V18" s="13" t="s">
        <v>98</v>
      </c>
      <c r="W18" s="13" t="s">
        <v>96</v>
      </c>
      <c r="X18" s="88">
        <v>1</v>
      </c>
      <c r="Y18" s="88">
        <v>0</v>
      </c>
      <c r="Z18" s="19" t="s">
        <v>98</v>
      </c>
      <c r="AA18" s="20" t="s">
        <v>98</v>
      </c>
      <c r="AB18" s="13">
        <v>4317</v>
      </c>
      <c r="AC18" s="57">
        <v>229</v>
      </c>
      <c r="AD18" s="14">
        <v>49.611622810139202</v>
      </c>
      <c r="AE18" s="14">
        <v>40.033394045999302</v>
      </c>
      <c r="AF18" s="15">
        <v>2.7651203736337902</v>
      </c>
      <c r="AG18" s="15">
        <v>5.0148747728660004</v>
      </c>
      <c r="AH18" s="97">
        <v>1</v>
      </c>
      <c r="AI18" s="87">
        <v>0</v>
      </c>
      <c r="AJ18" s="13" t="s">
        <v>77</v>
      </c>
    </row>
    <row r="19" spans="1:36" x14ac:dyDescent="0.25">
      <c r="A19" s="4" t="s">
        <v>15</v>
      </c>
      <c r="B19" s="4" t="s">
        <v>16</v>
      </c>
      <c r="C19" s="13">
        <v>12020</v>
      </c>
      <c r="D19" s="57">
        <v>209</v>
      </c>
      <c r="E19" s="14">
        <v>135.79674559115301</v>
      </c>
      <c r="F19" s="14">
        <v>116.285756806893</v>
      </c>
      <c r="G19" s="15">
        <v>2.7938852024602601</v>
      </c>
      <c r="H19" s="15">
        <v>10.0901363564703</v>
      </c>
      <c r="I19" s="87">
        <v>1</v>
      </c>
      <c r="J19" s="87">
        <v>0</v>
      </c>
      <c r="K19" s="16">
        <v>12020</v>
      </c>
      <c r="L19" s="35">
        <v>209</v>
      </c>
      <c r="M19" s="17">
        <v>135.79674559115301</v>
      </c>
      <c r="N19" s="17">
        <v>116.285756806893</v>
      </c>
      <c r="O19" s="18">
        <v>2.7938852024602601</v>
      </c>
      <c r="P19" s="18">
        <v>10.0901363564703</v>
      </c>
      <c r="Q19" s="88">
        <v>1</v>
      </c>
      <c r="R19" s="88">
        <v>0</v>
      </c>
      <c r="S19" s="19" t="s">
        <v>77</v>
      </c>
      <c r="T19" s="90">
        <v>17985769.605033301</v>
      </c>
      <c r="U19" s="90">
        <v>718636.09277898504</v>
      </c>
      <c r="V19" s="13" t="s">
        <v>98</v>
      </c>
      <c r="W19" s="13" t="s">
        <v>96</v>
      </c>
      <c r="X19" s="88">
        <v>1</v>
      </c>
      <c r="Y19" s="88">
        <v>0</v>
      </c>
      <c r="Z19" s="19" t="s">
        <v>98</v>
      </c>
      <c r="AA19" s="20" t="s">
        <v>98</v>
      </c>
      <c r="AB19" s="13">
        <v>12020</v>
      </c>
      <c r="AC19" s="57">
        <v>209</v>
      </c>
      <c r="AD19" s="14">
        <v>135.79674559115301</v>
      </c>
      <c r="AE19" s="14">
        <v>116.285756806893</v>
      </c>
      <c r="AF19" s="15">
        <v>2.7938852024602601</v>
      </c>
      <c r="AG19" s="15">
        <v>10.0901363564703</v>
      </c>
      <c r="AH19" s="97">
        <v>1</v>
      </c>
      <c r="AI19" s="87">
        <v>0</v>
      </c>
      <c r="AJ19" s="13" t="s">
        <v>77</v>
      </c>
    </row>
    <row r="20" spans="1:36" x14ac:dyDescent="0.25">
      <c r="A20" s="4" t="s">
        <v>147</v>
      </c>
      <c r="B20" s="4" t="s">
        <v>148</v>
      </c>
      <c r="C20" s="13">
        <v>1237</v>
      </c>
      <c r="D20" s="57">
        <v>0</v>
      </c>
      <c r="E20" s="14">
        <v>114.70259084548</v>
      </c>
      <c r="F20" s="14">
        <v>114.70259084548</v>
      </c>
      <c r="G20" s="15">
        <v>0</v>
      </c>
      <c r="H20" s="15">
        <v>0</v>
      </c>
      <c r="I20" s="87">
        <v>0</v>
      </c>
      <c r="J20" s="87">
        <v>0</v>
      </c>
      <c r="K20" s="16">
        <v>1237</v>
      </c>
      <c r="L20" s="35">
        <v>0</v>
      </c>
      <c r="M20" s="17">
        <v>114.70259084548</v>
      </c>
      <c r="N20" s="17">
        <v>114.70259084548</v>
      </c>
      <c r="O20" s="18">
        <v>0</v>
      </c>
      <c r="P20" s="18">
        <v>0</v>
      </c>
      <c r="Q20" s="88">
        <v>0</v>
      </c>
      <c r="R20" s="88">
        <v>0</v>
      </c>
      <c r="S20" s="19" t="s">
        <v>77</v>
      </c>
      <c r="T20" s="90">
        <v>26396241.385757402</v>
      </c>
      <c r="U20" s="90">
        <v>0</v>
      </c>
      <c r="V20" s="13" t="s">
        <v>98</v>
      </c>
      <c r="W20" s="13" t="s">
        <v>96</v>
      </c>
      <c r="X20" s="88">
        <v>0</v>
      </c>
      <c r="Y20" s="88">
        <v>0</v>
      </c>
      <c r="Z20" s="19" t="s">
        <v>98</v>
      </c>
      <c r="AA20" s="20" t="s">
        <v>98</v>
      </c>
      <c r="AB20" s="13">
        <v>1237</v>
      </c>
      <c r="AC20" s="57">
        <v>0</v>
      </c>
      <c r="AD20" s="14">
        <v>114.70259084548</v>
      </c>
      <c r="AE20" s="14">
        <v>114.70259084548</v>
      </c>
      <c r="AF20" s="15">
        <v>0</v>
      </c>
      <c r="AG20" s="15">
        <v>0</v>
      </c>
      <c r="AH20" s="97">
        <v>0</v>
      </c>
      <c r="AI20" s="87">
        <v>0</v>
      </c>
      <c r="AJ20" s="13" t="s">
        <v>77</v>
      </c>
    </row>
    <row r="21" spans="1:36" x14ac:dyDescent="0.25">
      <c r="A21" s="4" t="s">
        <v>147</v>
      </c>
      <c r="B21" s="4" t="s">
        <v>158</v>
      </c>
      <c r="C21" s="13">
        <v>199</v>
      </c>
      <c r="D21" s="57">
        <v>0</v>
      </c>
      <c r="E21" s="14">
        <v>12.082633985223399</v>
      </c>
      <c r="F21" s="14">
        <v>12.082633985223399</v>
      </c>
      <c r="G21" s="15">
        <v>0</v>
      </c>
      <c r="H21" s="15">
        <v>0</v>
      </c>
      <c r="I21" s="87">
        <v>0</v>
      </c>
      <c r="J21" s="87">
        <v>0</v>
      </c>
      <c r="K21" s="16">
        <v>199</v>
      </c>
      <c r="L21" s="35">
        <v>0</v>
      </c>
      <c r="M21" s="17">
        <v>12.082633985223399</v>
      </c>
      <c r="N21" s="17">
        <v>12.082633985223399</v>
      </c>
      <c r="O21" s="18">
        <v>0</v>
      </c>
      <c r="P21" s="18">
        <v>0</v>
      </c>
      <c r="Q21" s="88">
        <v>0</v>
      </c>
      <c r="R21" s="88">
        <v>0</v>
      </c>
      <c r="S21" s="19" t="s">
        <v>77</v>
      </c>
      <c r="T21" s="90">
        <v>5036184.44579772</v>
      </c>
      <c r="U21" s="90">
        <v>0</v>
      </c>
      <c r="V21" s="13" t="s">
        <v>77</v>
      </c>
      <c r="W21" s="13" t="s">
        <v>96</v>
      </c>
      <c r="X21" s="88">
        <v>0</v>
      </c>
      <c r="Y21" s="88">
        <v>0</v>
      </c>
      <c r="Z21" s="19" t="s">
        <v>98</v>
      </c>
      <c r="AA21" s="20" t="s">
        <v>77</v>
      </c>
      <c r="AB21" s="13">
        <v>199</v>
      </c>
      <c r="AC21" s="57">
        <v>0</v>
      </c>
      <c r="AD21" s="14">
        <v>12.082633985223399</v>
      </c>
      <c r="AE21" s="14">
        <v>12.082633985223399</v>
      </c>
      <c r="AF21" s="15">
        <v>0</v>
      </c>
      <c r="AG21" s="15">
        <v>0</v>
      </c>
      <c r="AH21" s="97">
        <v>0</v>
      </c>
      <c r="AI21" s="87">
        <v>0</v>
      </c>
      <c r="AJ21" s="13" t="s">
        <v>77</v>
      </c>
    </row>
    <row r="22" spans="1:36" x14ac:dyDescent="0.25">
      <c r="A22" s="4" t="s">
        <v>147</v>
      </c>
      <c r="B22" s="4" t="s">
        <v>152</v>
      </c>
      <c r="C22" s="13">
        <v>854</v>
      </c>
      <c r="D22" s="57">
        <v>0</v>
      </c>
      <c r="E22" s="14">
        <v>39.843551671417302</v>
      </c>
      <c r="F22" s="14">
        <v>39.843551671417302</v>
      </c>
      <c r="G22" s="15">
        <v>0</v>
      </c>
      <c r="H22" s="15">
        <v>0</v>
      </c>
      <c r="I22" s="87">
        <v>0</v>
      </c>
      <c r="J22" s="87">
        <v>0</v>
      </c>
      <c r="K22" s="16">
        <v>854</v>
      </c>
      <c r="L22" s="35">
        <v>0</v>
      </c>
      <c r="M22" s="17">
        <v>39.843551671417302</v>
      </c>
      <c r="N22" s="17">
        <v>39.843551671417302</v>
      </c>
      <c r="O22" s="18">
        <v>0</v>
      </c>
      <c r="P22" s="18">
        <v>0</v>
      </c>
      <c r="Q22" s="88">
        <v>0</v>
      </c>
      <c r="R22" s="88">
        <v>0</v>
      </c>
      <c r="S22" s="19" t="s">
        <v>77</v>
      </c>
      <c r="T22" s="90">
        <v>12363557.480228299</v>
      </c>
      <c r="U22" s="90">
        <v>0</v>
      </c>
      <c r="V22" s="13" t="s">
        <v>77</v>
      </c>
      <c r="W22" s="13" t="s">
        <v>96</v>
      </c>
      <c r="X22" s="88">
        <v>0</v>
      </c>
      <c r="Y22" s="88">
        <v>0</v>
      </c>
      <c r="Z22" s="19" t="s">
        <v>98</v>
      </c>
      <c r="AA22" s="20" t="s">
        <v>77</v>
      </c>
      <c r="AB22" s="13">
        <v>854</v>
      </c>
      <c r="AC22" s="57">
        <v>0</v>
      </c>
      <c r="AD22" s="14">
        <v>39.843551671417302</v>
      </c>
      <c r="AE22" s="14">
        <v>39.843551671417302</v>
      </c>
      <c r="AF22" s="15">
        <v>0</v>
      </c>
      <c r="AG22" s="15">
        <v>0</v>
      </c>
      <c r="AH22" s="97">
        <v>0</v>
      </c>
      <c r="AI22" s="87">
        <v>0</v>
      </c>
      <c r="AJ22" s="13" t="s">
        <v>77</v>
      </c>
    </row>
    <row r="23" spans="1:36" x14ac:dyDescent="0.25">
      <c r="A23" s="4" t="s">
        <v>32</v>
      </c>
      <c r="B23" s="4" t="s">
        <v>48</v>
      </c>
      <c r="C23" s="13">
        <v>929</v>
      </c>
      <c r="D23" s="57">
        <v>177</v>
      </c>
      <c r="E23" s="14">
        <v>69.770863143294207</v>
      </c>
      <c r="F23" s="14">
        <v>19.531222184265701</v>
      </c>
      <c r="G23" s="15">
        <v>0.53898675335393698</v>
      </c>
      <c r="H23" s="15">
        <v>45.063464641674003</v>
      </c>
      <c r="I23" s="87">
        <v>0</v>
      </c>
      <c r="J23" s="87">
        <v>0</v>
      </c>
      <c r="K23" s="16">
        <v>929</v>
      </c>
      <c r="L23" s="35">
        <v>177</v>
      </c>
      <c r="M23" s="17">
        <v>69.770863143294207</v>
      </c>
      <c r="N23" s="17">
        <v>19.531222184265701</v>
      </c>
      <c r="O23" s="18">
        <v>0.53898675335393698</v>
      </c>
      <c r="P23" s="18">
        <v>45.063464641674003</v>
      </c>
      <c r="Q23" s="88">
        <v>0</v>
      </c>
      <c r="R23" s="88">
        <v>0</v>
      </c>
      <c r="S23" s="19" t="s">
        <v>77</v>
      </c>
      <c r="T23" s="90">
        <v>25760099.590502799</v>
      </c>
      <c r="U23" s="90">
        <v>12026820.889348701</v>
      </c>
      <c r="V23" s="13" t="s">
        <v>99</v>
      </c>
      <c r="W23" s="13" t="s">
        <v>96</v>
      </c>
      <c r="X23" s="88">
        <v>0</v>
      </c>
      <c r="Y23" s="88">
        <v>0</v>
      </c>
      <c r="Z23" s="19" t="s">
        <v>99</v>
      </c>
      <c r="AA23" s="20" t="s">
        <v>99</v>
      </c>
      <c r="AB23" s="13">
        <v>929</v>
      </c>
      <c r="AC23" s="57">
        <v>177</v>
      </c>
      <c r="AD23" s="14">
        <v>69.770863143294207</v>
      </c>
      <c r="AE23" s="14">
        <v>19.531222184265701</v>
      </c>
      <c r="AF23" s="15">
        <v>0.53898675335393698</v>
      </c>
      <c r="AG23" s="15">
        <v>45.063464641674003</v>
      </c>
      <c r="AH23" s="97">
        <v>0</v>
      </c>
      <c r="AI23" s="87">
        <v>0</v>
      </c>
      <c r="AJ23" s="13" t="s">
        <v>77</v>
      </c>
    </row>
    <row r="24" spans="1:36" x14ac:dyDescent="0.25">
      <c r="A24" s="4" t="s">
        <v>147</v>
      </c>
      <c r="B24" s="4" t="s">
        <v>155</v>
      </c>
      <c r="C24" s="13">
        <v>199</v>
      </c>
      <c r="D24" s="57">
        <v>0</v>
      </c>
      <c r="E24" s="14">
        <v>19.034340637635498</v>
      </c>
      <c r="F24" s="14">
        <v>19.034340637635498</v>
      </c>
      <c r="G24" s="15">
        <v>0</v>
      </c>
      <c r="H24" s="15">
        <v>0</v>
      </c>
      <c r="I24" s="87">
        <v>0</v>
      </c>
      <c r="J24" s="87">
        <v>0</v>
      </c>
      <c r="K24" s="16">
        <v>199</v>
      </c>
      <c r="L24" s="35">
        <v>0</v>
      </c>
      <c r="M24" s="17">
        <v>19.034340637635498</v>
      </c>
      <c r="N24" s="17">
        <v>19.034340637635498</v>
      </c>
      <c r="O24" s="18">
        <v>0</v>
      </c>
      <c r="P24" s="18">
        <v>0</v>
      </c>
      <c r="Q24" s="88">
        <v>0</v>
      </c>
      <c r="R24" s="88">
        <v>0</v>
      </c>
      <c r="S24" s="19" t="s">
        <v>77</v>
      </c>
      <c r="T24" s="90">
        <v>6985056.9106070902</v>
      </c>
      <c r="U24" s="90">
        <v>0</v>
      </c>
      <c r="V24" s="13" t="s">
        <v>77</v>
      </c>
      <c r="W24" s="13" t="s">
        <v>96</v>
      </c>
      <c r="X24" s="88">
        <v>0</v>
      </c>
      <c r="Y24" s="88">
        <v>0</v>
      </c>
      <c r="Z24" s="19" t="s">
        <v>98</v>
      </c>
      <c r="AA24" s="20" t="s">
        <v>77</v>
      </c>
      <c r="AB24" s="13">
        <v>199</v>
      </c>
      <c r="AC24" s="57">
        <v>0</v>
      </c>
      <c r="AD24" s="14">
        <v>19.034340637635498</v>
      </c>
      <c r="AE24" s="14">
        <v>19.034340637635498</v>
      </c>
      <c r="AF24" s="15">
        <v>0</v>
      </c>
      <c r="AG24" s="15">
        <v>0</v>
      </c>
      <c r="AH24" s="97">
        <v>0</v>
      </c>
      <c r="AI24" s="87">
        <v>0</v>
      </c>
      <c r="AJ24" s="13" t="s">
        <v>77</v>
      </c>
    </row>
    <row r="25" spans="1:36" x14ac:dyDescent="0.25">
      <c r="A25" s="4" t="s">
        <v>32</v>
      </c>
      <c r="B25" s="4" t="s">
        <v>33</v>
      </c>
      <c r="C25" s="13">
        <v>1193</v>
      </c>
      <c r="D25" s="57">
        <v>0</v>
      </c>
      <c r="E25" s="14">
        <v>58.922816821066199</v>
      </c>
      <c r="F25" s="14">
        <v>53.231247171248</v>
      </c>
      <c r="G25" s="15">
        <v>0.150847706432856</v>
      </c>
      <c r="H25" s="15">
        <v>1.36609154257914</v>
      </c>
      <c r="I25" s="87">
        <v>0</v>
      </c>
      <c r="J25" s="87">
        <v>0</v>
      </c>
      <c r="K25" s="16">
        <v>1193</v>
      </c>
      <c r="L25" s="35">
        <v>0</v>
      </c>
      <c r="M25" s="17">
        <v>58.922816821066199</v>
      </c>
      <c r="N25" s="17">
        <v>53.231247171248</v>
      </c>
      <c r="O25" s="18">
        <v>0.150847706432856</v>
      </c>
      <c r="P25" s="18">
        <v>1.36609154257914</v>
      </c>
      <c r="Q25" s="88">
        <v>0</v>
      </c>
      <c r="R25" s="88">
        <v>0</v>
      </c>
      <c r="S25" s="19" t="s">
        <v>77</v>
      </c>
      <c r="T25" s="90">
        <v>15724939.9736057</v>
      </c>
      <c r="U25" s="90">
        <v>599079.14888500399</v>
      </c>
      <c r="V25" s="13" t="s">
        <v>77</v>
      </c>
      <c r="W25" s="13" t="s">
        <v>96</v>
      </c>
      <c r="X25" s="88">
        <v>0</v>
      </c>
      <c r="Y25" s="88">
        <v>0</v>
      </c>
      <c r="Z25" s="19" t="s">
        <v>77</v>
      </c>
      <c r="AA25" s="20" t="s">
        <v>77</v>
      </c>
      <c r="AB25" s="13">
        <v>1193</v>
      </c>
      <c r="AC25" s="57">
        <v>0</v>
      </c>
      <c r="AD25" s="14">
        <v>58.922816821066199</v>
      </c>
      <c r="AE25" s="14">
        <v>53.231247171248</v>
      </c>
      <c r="AF25" s="15">
        <v>0.150847706432856</v>
      </c>
      <c r="AG25" s="15">
        <v>1.36609154257914</v>
      </c>
      <c r="AH25" s="97">
        <v>0</v>
      </c>
      <c r="AI25" s="87">
        <v>0</v>
      </c>
      <c r="AJ25" s="13" t="s">
        <v>77</v>
      </c>
    </row>
    <row r="26" spans="1:36" x14ac:dyDescent="0.25">
      <c r="A26" s="4" t="s">
        <v>147</v>
      </c>
      <c r="B26" s="4" t="s">
        <v>154</v>
      </c>
      <c r="C26" s="13">
        <v>309</v>
      </c>
      <c r="D26" s="57">
        <v>0</v>
      </c>
      <c r="E26" s="14">
        <v>10.089283732286001</v>
      </c>
      <c r="F26" s="14">
        <v>10.089283732286001</v>
      </c>
      <c r="G26" s="15">
        <v>0</v>
      </c>
      <c r="H26" s="15">
        <v>0</v>
      </c>
      <c r="I26" s="87">
        <v>0</v>
      </c>
      <c r="J26" s="87">
        <v>0</v>
      </c>
      <c r="K26" s="16">
        <v>309</v>
      </c>
      <c r="L26" s="35">
        <v>0</v>
      </c>
      <c r="M26" s="17">
        <v>10.089283732286001</v>
      </c>
      <c r="N26" s="17">
        <v>10.089283732286001</v>
      </c>
      <c r="O26" s="18">
        <v>0</v>
      </c>
      <c r="P26" s="18">
        <v>0</v>
      </c>
      <c r="Q26" s="88">
        <v>0</v>
      </c>
      <c r="R26" s="88">
        <v>0</v>
      </c>
      <c r="S26" s="19" t="s">
        <v>77</v>
      </c>
      <c r="T26" s="90">
        <v>6583882.8930198299</v>
      </c>
      <c r="U26" s="90">
        <v>0</v>
      </c>
      <c r="V26" s="13" t="s">
        <v>77</v>
      </c>
      <c r="W26" s="13" t="s">
        <v>96</v>
      </c>
      <c r="X26" s="88">
        <v>0</v>
      </c>
      <c r="Y26" s="88">
        <v>0</v>
      </c>
      <c r="Z26" s="19" t="s">
        <v>77</v>
      </c>
      <c r="AA26" s="20" t="s">
        <v>77</v>
      </c>
      <c r="AB26" s="13">
        <v>309</v>
      </c>
      <c r="AC26" s="57">
        <v>0</v>
      </c>
      <c r="AD26" s="14">
        <v>10.089283732286001</v>
      </c>
      <c r="AE26" s="14">
        <v>10.089283732286001</v>
      </c>
      <c r="AF26" s="15">
        <v>0</v>
      </c>
      <c r="AG26" s="15">
        <v>0</v>
      </c>
      <c r="AH26" s="97">
        <v>0</v>
      </c>
      <c r="AI26" s="87">
        <v>0</v>
      </c>
      <c r="AJ26" s="13" t="s">
        <v>77</v>
      </c>
    </row>
    <row r="27" spans="1:36" x14ac:dyDescent="0.25">
      <c r="A27" s="4" t="s">
        <v>32</v>
      </c>
      <c r="B27" s="4" t="s">
        <v>39</v>
      </c>
      <c r="C27" s="13">
        <v>2568</v>
      </c>
      <c r="D27" s="57">
        <v>0</v>
      </c>
      <c r="E27" s="14">
        <v>16.091917923579199</v>
      </c>
      <c r="F27" s="14">
        <v>16.091917923579199</v>
      </c>
      <c r="G27" s="15">
        <v>0</v>
      </c>
      <c r="H27" s="15">
        <v>0</v>
      </c>
      <c r="I27" s="87">
        <v>2</v>
      </c>
      <c r="J27" s="87">
        <v>1</v>
      </c>
      <c r="K27" s="16">
        <v>2568</v>
      </c>
      <c r="L27" s="35">
        <v>0</v>
      </c>
      <c r="M27" s="17">
        <v>16.091917923579199</v>
      </c>
      <c r="N27" s="17">
        <v>16.091917923579199</v>
      </c>
      <c r="O27" s="18">
        <v>0</v>
      </c>
      <c r="P27" s="18">
        <v>0</v>
      </c>
      <c r="Q27" s="88">
        <v>2</v>
      </c>
      <c r="R27" s="88">
        <v>1</v>
      </c>
      <c r="S27" s="19" t="s">
        <v>77</v>
      </c>
      <c r="T27" s="90">
        <v>799700.17948274699</v>
      </c>
      <c r="U27" s="90">
        <v>0</v>
      </c>
      <c r="V27" s="13" t="s">
        <v>77</v>
      </c>
      <c r="W27" s="13" t="s">
        <v>96</v>
      </c>
      <c r="X27" s="88">
        <v>0</v>
      </c>
      <c r="Y27" s="88">
        <v>0</v>
      </c>
      <c r="Z27" s="19" t="s">
        <v>98</v>
      </c>
      <c r="AA27" s="20" t="s">
        <v>77</v>
      </c>
      <c r="AB27" s="13">
        <v>2568</v>
      </c>
      <c r="AC27" s="57">
        <v>0</v>
      </c>
      <c r="AD27" s="14">
        <v>16.091917923579199</v>
      </c>
      <c r="AE27" s="14">
        <v>16.091917923579199</v>
      </c>
      <c r="AF27" s="15">
        <v>0</v>
      </c>
      <c r="AG27" s="15">
        <v>0</v>
      </c>
      <c r="AH27" s="97">
        <v>2</v>
      </c>
      <c r="AI27" s="87">
        <v>1</v>
      </c>
      <c r="AJ27" s="13" t="s">
        <v>77</v>
      </c>
    </row>
    <row r="28" spans="1:36" x14ac:dyDescent="0.25">
      <c r="A28" s="4" t="s">
        <v>32</v>
      </c>
      <c r="B28" s="4" t="s">
        <v>38</v>
      </c>
      <c r="C28" s="13">
        <v>1452</v>
      </c>
      <c r="D28" s="57">
        <v>0</v>
      </c>
      <c r="E28" s="14">
        <v>9.3303415569910495</v>
      </c>
      <c r="F28" s="14">
        <v>9.3303415569910495</v>
      </c>
      <c r="G28" s="15">
        <v>0</v>
      </c>
      <c r="H28" s="15">
        <v>0</v>
      </c>
      <c r="I28" s="87">
        <v>0</v>
      </c>
      <c r="J28" s="87">
        <v>0</v>
      </c>
      <c r="K28" s="16">
        <v>1452</v>
      </c>
      <c r="L28" s="35">
        <v>0</v>
      </c>
      <c r="M28" s="17">
        <v>9.3303415569910495</v>
      </c>
      <c r="N28" s="17">
        <v>9.3303415569910495</v>
      </c>
      <c r="O28" s="18">
        <v>0</v>
      </c>
      <c r="P28" s="18">
        <v>0</v>
      </c>
      <c r="Q28" s="88">
        <v>0</v>
      </c>
      <c r="R28" s="88">
        <v>0</v>
      </c>
      <c r="S28" s="19" t="s">
        <v>77</v>
      </c>
      <c r="T28" s="90">
        <v>391148.29126750899</v>
      </c>
      <c r="U28" s="90">
        <v>0</v>
      </c>
      <c r="V28" s="13" t="s">
        <v>77</v>
      </c>
      <c r="W28" s="13" t="s">
        <v>96</v>
      </c>
      <c r="X28" s="88">
        <v>0</v>
      </c>
      <c r="Y28" s="88">
        <v>0</v>
      </c>
      <c r="Z28" s="19" t="s">
        <v>77</v>
      </c>
      <c r="AA28" s="20" t="s">
        <v>77</v>
      </c>
      <c r="AB28" s="13">
        <v>1452</v>
      </c>
      <c r="AC28" s="57">
        <v>0</v>
      </c>
      <c r="AD28" s="14">
        <v>9.3303415569910495</v>
      </c>
      <c r="AE28" s="14">
        <v>9.3303415569910495</v>
      </c>
      <c r="AF28" s="15">
        <v>0</v>
      </c>
      <c r="AG28" s="15">
        <v>0</v>
      </c>
      <c r="AH28" s="97">
        <v>0</v>
      </c>
      <c r="AI28" s="87">
        <v>0</v>
      </c>
      <c r="AJ28" s="13" t="s">
        <v>77</v>
      </c>
    </row>
    <row r="29" spans="1:36" x14ac:dyDescent="0.25">
      <c r="A29" s="4" t="s">
        <v>3</v>
      </c>
      <c r="B29" s="4" t="s">
        <v>4</v>
      </c>
      <c r="C29" s="13">
        <v>3844</v>
      </c>
      <c r="D29" s="57">
        <v>0</v>
      </c>
      <c r="E29" s="14">
        <v>92.106970186516605</v>
      </c>
      <c r="F29" s="14">
        <v>0.96602246974157102</v>
      </c>
      <c r="G29" s="15">
        <v>0</v>
      </c>
      <c r="H29" s="15">
        <v>0</v>
      </c>
      <c r="I29" s="87">
        <v>1</v>
      </c>
      <c r="J29" s="87">
        <v>0</v>
      </c>
      <c r="K29" s="16">
        <v>3844</v>
      </c>
      <c r="L29" s="35">
        <v>0</v>
      </c>
      <c r="M29" s="17">
        <v>92.106970186516605</v>
      </c>
      <c r="N29" s="17">
        <v>0.96602246974157102</v>
      </c>
      <c r="O29" s="18">
        <v>0</v>
      </c>
      <c r="P29" s="18">
        <v>0</v>
      </c>
      <c r="Q29" s="88">
        <v>1</v>
      </c>
      <c r="R29" s="88">
        <v>0</v>
      </c>
      <c r="S29" s="19" t="s">
        <v>77</v>
      </c>
      <c r="T29" s="90">
        <v>29925824.713504799</v>
      </c>
      <c r="U29" s="90">
        <v>0</v>
      </c>
      <c r="V29" s="13" t="s">
        <v>98</v>
      </c>
      <c r="W29" s="13" t="s">
        <v>96</v>
      </c>
      <c r="X29" s="88">
        <v>0</v>
      </c>
      <c r="Y29" s="88">
        <v>0</v>
      </c>
      <c r="Z29" s="19" t="s">
        <v>98</v>
      </c>
      <c r="AA29" s="20" t="s">
        <v>98</v>
      </c>
      <c r="AB29" s="13">
        <v>3844</v>
      </c>
      <c r="AC29" s="57">
        <v>0</v>
      </c>
      <c r="AD29" s="14">
        <v>92.106970186516605</v>
      </c>
      <c r="AE29" s="14">
        <v>0.96602246974157102</v>
      </c>
      <c r="AF29" s="15">
        <v>0</v>
      </c>
      <c r="AG29" s="15">
        <v>0</v>
      </c>
      <c r="AH29" s="97">
        <v>1</v>
      </c>
      <c r="AI29" s="87">
        <v>0</v>
      </c>
      <c r="AJ29" s="13" t="s">
        <v>77</v>
      </c>
    </row>
    <row r="30" spans="1:36" x14ac:dyDescent="0.25">
      <c r="A30" s="4" t="s">
        <v>32</v>
      </c>
      <c r="B30" s="4" t="s">
        <v>46</v>
      </c>
      <c r="C30" s="13">
        <v>968</v>
      </c>
      <c r="D30" s="57">
        <v>0</v>
      </c>
      <c r="E30" s="14">
        <v>4.5943488729630202</v>
      </c>
      <c r="F30" s="14">
        <v>4.5943488729630202</v>
      </c>
      <c r="G30" s="15">
        <v>0</v>
      </c>
      <c r="H30" s="15">
        <v>0</v>
      </c>
      <c r="I30" s="87">
        <v>0</v>
      </c>
      <c r="J30" s="87">
        <v>0</v>
      </c>
      <c r="K30" s="16">
        <v>968</v>
      </c>
      <c r="L30" s="35">
        <v>0</v>
      </c>
      <c r="M30" s="17">
        <v>4.5943488729630202</v>
      </c>
      <c r="N30" s="17">
        <v>4.5943488729630202</v>
      </c>
      <c r="O30" s="18">
        <v>0</v>
      </c>
      <c r="P30" s="18">
        <v>0</v>
      </c>
      <c r="Q30" s="88">
        <v>0</v>
      </c>
      <c r="R30" s="88">
        <v>0</v>
      </c>
      <c r="S30" s="19" t="s">
        <v>77</v>
      </c>
      <c r="T30" s="90">
        <v>251194.80280651199</v>
      </c>
      <c r="U30" s="90">
        <v>0</v>
      </c>
      <c r="V30" s="13" t="s">
        <v>77</v>
      </c>
      <c r="W30" s="13" t="s">
        <v>96</v>
      </c>
      <c r="X30" s="88">
        <v>0</v>
      </c>
      <c r="Y30" s="88">
        <v>0</v>
      </c>
      <c r="Z30" s="19" t="s">
        <v>77</v>
      </c>
      <c r="AA30" s="20" t="s">
        <v>77</v>
      </c>
      <c r="AB30" s="13">
        <v>968</v>
      </c>
      <c r="AC30" s="57">
        <v>0</v>
      </c>
      <c r="AD30" s="14">
        <v>4.5943488729630202</v>
      </c>
      <c r="AE30" s="14">
        <v>4.5943488729630202</v>
      </c>
      <c r="AF30" s="15">
        <v>0</v>
      </c>
      <c r="AG30" s="15">
        <v>0</v>
      </c>
      <c r="AH30" s="97">
        <v>0</v>
      </c>
      <c r="AI30" s="87">
        <v>0</v>
      </c>
      <c r="AJ30" s="13" t="s">
        <v>77</v>
      </c>
    </row>
    <row r="31" spans="1:36" x14ac:dyDescent="0.25">
      <c r="A31" s="4" t="s">
        <v>32</v>
      </c>
      <c r="B31" s="4" t="s">
        <v>47</v>
      </c>
      <c r="C31" s="13">
        <v>1883</v>
      </c>
      <c r="D31" s="57">
        <v>94</v>
      </c>
      <c r="E31" s="14">
        <v>15.5538968908846</v>
      </c>
      <c r="F31" s="14">
        <v>11.6018509339085</v>
      </c>
      <c r="G31" s="15">
        <v>0.46861194876474599</v>
      </c>
      <c r="H31" s="15">
        <v>3.4834340082113102</v>
      </c>
      <c r="I31" s="87">
        <v>0</v>
      </c>
      <c r="J31" s="87">
        <v>0</v>
      </c>
      <c r="K31" s="16">
        <v>1883</v>
      </c>
      <c r="L31" s="35">
        <v>94</v>
      </c>
      <c r="M31" s="17">
        <v>15.5538968908846</v>
      </c>
      <c r="N31" s="17">
        <v>11.6018509339085</v>
      </c>
      <c r="O31" s="18">
        <v>0.46861194876474599</v>
      </c>
      <c r="P31" s="18">
        <v>3.4834340082113102</v>
      </c>
      <c r="Q31" s="88">
        <v>0</v>
      </c>
      <c r="R31" s="88">
        <v>0</v>
      </c>
      <c r="S31" s="19" t="s">
        <v>77</v>
      </c>
      <c r="T31" s="90">
        <v>650399.69331892696</v>
      </c>
      <c r="U31" s="90">
        <v>0</v>
      </c>
      <c r="V31" s="13" t="s">
        <v>98</v>
      </c>
      <c r="W31" s="13" t="s">
        <v>96</v>
      </c>
      <c r="X31" s="88">
        <v>0</v>
      </c>
      <c r="Y31" s="88">
        <v>0</v>
      </c>
      <c r="Z31" s="19" t="s">
        <v>98</v>
      </c>
      <c r="AA31" s="20" t="s">
        <v>98</v>
      </c>
      <c r="AB31" s="13">
        <v>1883</v>
      </c>
      <c r="AC31" s="57">
        <v>94</v>
      </c>
      <c r="AD31" s="14">
        <v>15.5538968908846</v>
      </c>
      <c r="AE31" s="14">
        <v>11.6018509339085</v>
      </c>
      <c r="AF31" s="15">
        <v>0.46861194876474599</v>
      </c>
      <c r="AG31" s="15">
        <v>3.4834340082113102</v>
      </c>
      <c r="AH31" s="97">
        <v>0</v>
      </c>
      <c r="AI31" s="87">
        <v>0</v>
      </c>
      <c r="AJ31" s="13" t="s">
        <v>77</v>
      </c>
    </row>
    <row r="32" spans="1:36" x14ac:dyDescent="0.25">
      <c r="A32" s="4" t="s">
        <v>32</v>
      </c>
      <c r="B32" s="4" t="s">
        <v>41</v>
      </c>
      <c r="C32" s="13">
        <v>501</v>
      </c>
      <c r="D32" s="57">
        <v>0</v>
      </c>
      <c r="E32" s="14">
        <v>3.02322457048255</v>
      </c>
      <c r="F32" s="14">
        <v>3.1794552055468901</v>
      </c>
      <c r="G32" s="15">
        <v>0</v>
      </c>
      <c r="H32" s="15">
        <v>0</v>
      </c>
      <c r="I32" s="87">
        <v>0</v>
      </c>
      <c r="J32" s="87">
        <v>0</v>
      </c>
      <c r="K32" s="16">
        <v>501</v>
      </c>
      <c r="L32" s="35">
        <v>0</v>
      </c>
      <c r="M32" s="17">
        <v>3.02322457048255</v>
      </c>
      <c r="N32" s="17">
        <v>3.1794552055468901</v>
      </c>
      <c r="O32" s="18">
        <v>0</v>
      </c>
      <c r="P32" s="18">
        <v>0</v>
      </c>
      <c r="Q32" s="88">
        <v>0</v>
      </c>
      <c r="R32" s="88">
        <v>0</v>
      </c>
      <c r="S32" s="19" t="s">
        <v>77</v>
      </c>
      <c r="T32" s="90">
        <v>340824.498648857</v>
      </c>
      <c r="U32" s="90">
        <v>12283.313970122501</v>
      </c>
      <c r="V32" s="13" t="s">
        <v>77</v>
      </c>
      <c r="W32" s="13" t="s">
        <v>96</v>
      </c>
      <c r="X32" s="88">
        <v>0</v>
      </c>
      <c r="Y32" s="88">
        <v>0</v>
      </c>
      <c r="Z32" s="19" t="s">
        <v>98</v>
      </c>
      <c r="AA32" s="20" t="s">
        <v>77</v>
      </c>
      <c r="AB32" s="13">
        <v>501</v>
      </c>
      <c r="AC32" s="57">
        <v>0</v>
      </c>
      <c r="AD32" s="14">
        <v>3.02322457048255</v>
      </c>
      <c r="AE32" s="14">
        <v>3.1794552055468901</v>
      </c>
      <c r="AF32" s="15">
        <v>0</v>
      </c>
      <c r="AG32" s="15">
        <v>0</v>
      </c>
      <c r="AH32" s="97">
        <v>0</v>
      </c>
      <c r="AI32" s="87">
        <v>0</v>
      </c>
      <c r="AJ32" s="13" t="s">
        <v>77</v>
      </c>
    </row>
    <row r="33" spans="1:36" x14ac:dyDescent="0.25">
      <c r="A33" s="4" t="s">
        <v>32</v>
      </c>
      <c r="B33" s="4" t="s">
        <v>35</v>
      </c>
      <c r="C33" s="13">
        <v>2074</v>
      </c>
      <c r="D33" s="57">
        <v>3</v>
      </c>
      <c r="E33" s="14">
        <v>12.3966169034145</v>
      </c>
      <c r="F33" s="14">
        <v>12.396616903412401</v>
      </c>
      <c r="G33" s="15">
        <v>0</v>
      </c>
      <c r="H33" s="15">
        <v>0</v>
      </c>
      <c r="I33" s="87">
        <v>0</v>
      </c>
      <c r="J33" s="87">
        <v>0</v>
      </c>
      <c r="K33" s="16">
        <v>2074</v>
      </c>
      <c r="L33" s="35">
        <v>3</v>
      </c>
      <c r="M33" s="17">
        <v>12.3966169034145</v>
      </c>
      <c r="N33" s="17">
        <v>12.396616903412401</v>
      </c>
      <c r="O33" s="18">
        <v>0</v>
      </c>
      <c r="P33" s="18">
        <v>0</v>
      </c>
      <c r="Q33" s="88">
        <v>0</v>
      </c>
      <c r="R33" s="88">
        <v>0</v>
      </c>
      <c r="S33" s="19" t="s">
        <v>77</v>
      </c>
      <c r="T33" s="90">
        <v>834096.69284889498</v>
      </c>
      <c r="U33" s="90">
        <v>0</v>
      </c>
      <c r="V33" s="13" t="s">
        <v>77</v>
      </c>
      <c r="W33" s="13" t="s">
        <v>96</v>
      </c>
      <c r="X33" s="88">
        <v>0</v>
      </c>
      <c r="Y33" s="88">
        <v>0</v>
      </c>
      <c r="Z33" s="19" t="s">
        <v>98</v>
      </c>
      <c r="AA33" s="20" t="s">
        <v>77</v>
      </c>
      <c r="AB33" s="13">
        <v>2074</v>
      </c>
      <c r="AC33" s="57">
        <v>3</v>
      </c>
      <c r="AD33" s="14">
        <v>12.3966169034145</v>
      </c>
      <c r="AE33" s="14">
        <v>12.396616903412401</v>
      </c>
      <c r="AF33" s="15">
        <v>0</v>
      </c>
      <c r="AG33" s="15">
        <v>0</v>
      </c>
      <c r="AH33" s="97">
        <v>0</v>
      </c>
      <c r="AI33" s="87">
        <v>0</v>
      </c>
      <c r="AJ33" s="13" t="s">
        <v>77</v>
      </c>
    </row>
    <row r="34" spans="1:36" x14ac:dyDescent="0.25">
      <c r="A34" s="4" t="s">
        <v>3</v>
      </c>
      <c r="B34" s="4" t="s">
        <v>5</v>
      </c>
      <c r="C34" s="13">
        <v>1139</v>
      </c>
      <c r="D34" s="57">
        <v>21</v>
      </c>
      <c r="E34" s="14">
        <v>28.520765105264498</v>
      </c>
      <c r="F34" s="14">
        <v>24.9180095928497</v>
      </c>
      <c r="G34" s="15">
        <v>1.0138168542943899</v>
      </c>
      <c r="H34" s="15">
        <v>0.403351388984311</v>
      </c>
      <c r="I34" s="87">
        <v>0</v>
      </c>
      <c r="J34" s="87">
        <v>0</v>
      </c>
      <c r="K34" s="16">
        <v>1139</v>
      </c>
      <c r="L34" s="35">
        <v>21</v>
      </c>
      <c r="M34" s="17">
        <v>28.520765105264498</v>
      </c>
      <c r="N34" s="17">
        <v>24.9180095928497</v>
      </c>
      <c r="O34" s="18">
        <v>1.0138168542943899</v>
      </c>
      <c r="P34" s="18">
        <v>0.403351388984311</v>
      </c>
      <c r="Q34" s="88">
        <v>0</v>
      </c>
      <c r="R34" s="88">
        <v>0</v>
      </c>
      <c r="S34" s="19" t="s">
        <v>77</v>
      </c>
      <c r="T34" s="90">
        <v>10761330.483804701</v>
      </c>
      <c r="U34" s="90">
        <v>1242818.2005905299</v>
      </c>
      <c r="V34" s="13" t="s">
        <v>77</v>
      </c>
      <c r="W34" s="13" t="s">
        <v>96</v>
      </c>
      <c r="X34" s="88">
        <v>0</v>
      </c>
      <c r="Y34" s="88">
        <v>0</v>
      </c>
      <c r="Z34" s="19" t="s">
        <v>98</v>
      </c>
      <c r="AA34" s="20" t="s">
        <v>77</v>
      </c>
      <c r="AB34" s="13">
        <v>1139</v>
      </c>
      <c r="AC34" s="57">
        <v>21</v>
      </c>
      <c r="AD34" s="14">
        <v>28.520765105264498</v>
      </c>
      <c r="AE34" s="14">
        <v>24.9180095928497</v>
      </c>
      <c r="AF34" s="15">
        <v>1.0138168542943899</v>
      </c>
      <c r="AG34" s="15">
        <v>0.403351388984311</v>
      </c>
      <c r="AH34" s="97">
        <v>0</v>
      </c>
      <c r="AI34" s="87">
        <v>0</v>
      </c>
      <c r="AJ34" s="13" t="s">
        <v>77</v>
      </c>
    </row>
    <row r="35" spans="1:36" x14ac:dyDescent="0.25">
      <c r="A35" s="4" t="s">
        <v>32</v>
      </c>
      <c r="B35" s="4" t="s">
        <v>31</v>
      </c>
      <c r="C35" s="13">
        <v>3929</v>
      </c>
      <c r="D35" s="57">
        <v>0</v>
      </c>
      <c r="E35" s="14">
        <v>21.310012803526099</v>
      </c>
      <c r="F35" s="14">
        <v>21.803046535832699</v>
      </c>
      <c r="G35" s="15">
        <v>0</v>
      </c>
      <c r="H35" s="15">
        <v>0</v>
      </c>
      <c r="I35" s="87">
        <v>0</v>
      </c>
      <c r="J35" s="87">
        <v>0</v>
      </c>
      <c r="K35" s="16">
        <v>3929</v>
      </c>
      <c r="L35" s="35">
        <v>0</v>
      </c>
      <c r="M35" s="17">
        <v>21.310012803526099</v>
      </c>
      <c r="N35" s="17">
        <v>21.803046535832699</v>
      </c>
      <c r="O35" s="18">
        <v>0</v>
      </c>
      <c r="P35" s="18">
        <v>0</v>
      </c>
      <c r="Q35" s="88">
        <v>0</v>
      </c>
      <c r="R35" s="88">
        <v>0</v>
      </c>
      <c r="S35" s="19" t="s">
        <v>77</v>
      </c>
      <c r="T35" s="90">
        <v>1178100.57707289</v>
      </c>
      <c r="U35" s="90">
        <v>1357.6440851417001</v>
      </c>
      <c r="V35" s="13" t="s">
        <v>98</v>
      </c>
      <c r="W35" s="13" t="s">
        <v>96</v>
      </c>
      <c r="X35" s="88">
        <v>0</v>
      </c>
      <c r="Y35" s="88">
        <v>0</v>
      </c>
      <c r="Z35" s="19" t="s">
        <v>77</v>
      </c>
      <c r="AA35" s="20" t="s">
        <v>98</v>
      </c>
      <c r="AB35" s="13">
        <v>3929</v>
      </c>
      <c r="AC35" s="57">
        <v>0</v>
      </c>
      <c r="AD35" s="14">
        <v>21.310012803526099</v>
      </c>
      <c r="AE35" s="14">
        <v>21.803046535832699</v>
      </c>
      <c r="AF35" s="15">
        <v>0</v>
      </c>
      <c r="AG35" s="15">
        <v>0</v>
      </c>
      <c r="AH35" s="97">
        <v>0</v>
      </c>
      <c r="AI35" s="87">
        <v>0</v>
      </c>
      <c r="AJ35" s="13" t="s">
        <v>77</v>
      </c>
    </row>
    <row r="36" spans="1:36" x14ac:dyDescent="0.25">
      <c r="A36" s="4" t="s">
        <v>32</v>
      </c>
      <c r="B36" s="4" t="s">
        <v>44</v>
      </c>
      <c r="C36" s="13">
        <v>3592</v>
      </c>
      <c r="D36" s="57">
        <v>0</v>
      </c>
      <c r="E36" s="14">
        <v>23.314948555942198</v>
      </c>
      <c r="F36" s="14">
        <v>24.1093353534553</v>
      </c>
      <c r="G36" s="15">
        <v>0</v>
      </c>
      <c r="H36" s="15">
        <v>0</v>
      </c>
      <c r="I36" s="87">
        <v>1</v>
      </c>
      <c r="J36" s="87">
        <v>0</v>
      </c>
      <c r="K36" s="16">
        <v>3592</v>
      </c>
      <c r="L36" s="35">
        <v>0</v>
      </c>
      <c r="M36" s="17">
        <v>23.314948555942198</v>
      </c>
      <c r="N36" s="17">
        <v>24.1093353534553</v>
      </c>
      <c r="O36" s="18">
        <v>0</v>
      </c>
      <c r="P36" s="18">
        <v>0</v>
      </c>
      <c r="Q36" s="88">
        <v>1</v>
      </c>
      <c r="R36" s="88">
        <v>0</v>
      </c>
      <c r="S36" s="19" t="s">
        <v>77</v>
      </c>
      <c r="T36" s="90">
        <v>882603.62815229595</v>
      </c>
      <c r="U36" s="90">
        <v>173.93601160388101</v>
      </c>
      <c r="V36" s="13" t="s">
        <v>98</v>
      </c>
      <c r="W36" s="13" t="s">
        <v>96</v>
      </c>
      <c r="X36" s="88">
        <v>1</v>
      </c>
      <c r="Y36" s="88">
        <v>0</v>
      </c>
      <c r="Z36" s="19" t="s">
        <v>77</v>
      </c>
      <c r="AA36" s="20" t="s">
        <v>98</v>
      </c>
      <c r="AB36" s="13">
        <v>3592</v>
      </c>
      <c r="AC36" s="57">
        <v>0</v>
      </c>
      <c r="AD36" s="14">
        <v>23.314948555942198</v>
      </c>
      <c r="AE36" s="14">
        <v>24.1093353534553</v>
      </c>
      <c r="AF36" s="15">
        <v>0</v>
      </c>
      <c r="AG36" s="15">
        <v>0</v>
      </c>
      <c r="AH36" s="97">
        <v>1</v>
      </c>
      <c r="AI36" s="87">
        <v>0</v>
      </c>
      <c r="AJ36" s="13" t="s">
        <v>77</v>
      </c>
    </row>
    <row r="37" spans="1:36" x14ac:dyDescent="0.25">
      <c r="A37" s="4" t="s">
        <v>32</v>
      </c>
      <c r="B37" s="4" t="s">
        <v>45</v>
      </c>
      <c r="C37" s="13">
        <v>847</v>
      </c>
      <c r="D37" s="57">
        <v>0</v>
      </c>
      <c r="E37" s="14">
        <v>8.7317680156020803</v>
      </c>
      <c r="F37" s="14">
        <v>9.4961741160286408</v>
      </c>
      <c r="G37" s="15">
        <v>0</v>
      </c>
      <c r="H37" s="15">
        <v>0</v>
      </c>
      <c r="I37" s="87">
        <v>0</v>
      </c>
      <c r="J37" s="87">
        <v>0</v>
      </c>
      <c r="K37" s="16">
        <v>847</v>
      </c>
      <c r="L37" s="35">
        <v>0</v>
      </c>
      <c r="M37" s="17">
        <v>8.7317680156020803</v>
      </c>
      <c r="N37" s="17">
        <v>9.4961741160286408</v>
      </c>
      <c r="O37" s="18">
        <v>0</v>
      </c>
      <c r="P37" s="18">
        <v>0</v>
      </c>
      <c r="Q37" s="88">
        <v>0</v>
      </c>
      <c r="R37" s="88">
        <v>0</v>
      </c>
      <c r="S37" s="19" t="s">
        <v>77</v>
      </c>
      <c r="T37" s="90">
        <v>518469.491434175</v>
      </c>
      <c r="U37" s="90">
        <v>0.21518624135866499</v>
      </c>
      <c r="V37" s="13" t="s">
        <v>77</v>
      </c>
      <c r="W37" s="13" t="s">
        <v>96</v>
      </c>
      <c r="X37" s="88">
        <v>0</v>
      </c>
      <c r="Y37" s="88">
        <v>0</v>
      </c>
      <c r="Z37" s="19" t="s">
        <v>77</v>
      </c>
      <c r="AA37" s="20" t="s">
        <v>77</v>
      </c>
      <c r="AB37" s="13">
        <v>847</v>
      </c>
      <c r="AC37" s="57">
        <v>0</v>
      </c>
      <c r="AD37" s="14">
        <v>8.7317680156020803</v>
      </c>
      <c r="AE37" s="14">
        <v>9.4961741160286408</v>
      </c>
      <c r="AF37" s="15">
        <v>0</v>
      </c>
      <c r="AG37" s="15">
        <v>0</v>
      </c>
      <c r="AH37" s="97">
        <v>0</v>
      </c>
      <c r="AI37" s="87">
        <v>0</v>
      </c>
      <c r="AJ37" s="13" t="s">
        <v>77</v>
      </c>
    </row>
    <row r="38" spans="1:36" x14ac:dyDescent="0.25">
      <c r="A38" s="4" t="s">
        <v>147</v>
      </c>
      <c r="B38" s="4" t="s">
        <v>149</v>
      </c>
      <c r="C38" s="13">
        <v>4693</v>
      </c>
      <c r="D38" s="57">
        <v>0</v>
      </c>
      <c r="E38" s="14">
        <v>29.461606380431199</v>
      </c>
      <c r="F38" s="14">
        <v>29.461606380431199</v>
      </c>
      <c r="G38" s="15">
        <v>0</v>
      </c>
      <c r="H38" s="15">
        <v>0</v>
      </c>
      <c r="I38" s="87">
        <v>0</v>
      </c>
      <c r="J38" s="87">
        <v>0</v>
      </c>
      <c r="K38" s="16">
        <v>4693</v>
      </c>
      <c r="L38" s="35">
        <v>0</v>
      </c>
      <c r="M38" s="17">
        <v>29.461606380431199</v>
      </c>
      <c r="N38" s="17">
        <v>29.461606380431199</v>
      </c>
      <c r="O38" s="18">
        <v>0</v>
      </c>
      <c r="P38" s="18">
        <v>0</v>
      </c>
      <c r="Q38" s="88">
        <v>0</v>
      </c>
      <c r="R38" s="88">
        <v>0</v>
      </c>
      <c r="S38" s="19" t="s">
        <v>77</v>
      </c>
      <c r="T38" s="90">
        <v>1714031.7198925</v>
      </c>
      <c r="U38" s="90">
        <v>0</v>
      </c>
      <c r="V38" s="13" t="s">
        <v>98</v>
      </c>
      <c r="W38" s="13" t="s">
        <v>96</v>
      </c>
      <c r="X38" s="88">
        <v>0</v>
      </c>
      <c r="Y38" s="88">
        <v>0</v>
      </c>
      <c r="Z38" s="19" t="s">
        <v>98</v>
      </c>
      <c r="AA38" s="20" t="s">
        <v>98</v>
      </c>
      <c r="AB38" s="13">
        <v>4693</v>
      </c>
      <c r="AC38" s="57">
        <v>0</v>
      </c>
      <c r="AD38" s="14">
        <v>29.461606380431199</v>
      </c>
      <c r="AE38" s="14">
        <v>29.461606380431199</v>
      </c>
      <c r="AF38" s="15">
        <v>0</v>
      </c>
      <c r="AG38" s="15">
        <v>0</v>
      </c>
      <c r="AH38" s="97">
        <v>0</v>
      </c>
      <c r="AI38" s="87">
        <v>0</v>
      </c>
      <c r="AJ38" s="13" t="s">
        <v>77</v>
      </c>
    </row>
    <row r="39" spans="1:36" x14ac:dyDescent="0.25">
      <c r="A39" s="4" t="s">
        <v>147</v>
      </c>
      <c r="B39" s="4" t="s">
        <v>159</v>
      </c>
      <c r="C39" s="13">
        <v>177</v>
      </c>
      <c r="D39" s="57">
        <v>0</v>
      </c>
      <c r="E39" s="14">
        <v>3.6264969848745299</v>
      </c>
      <c r="F39" s="14">
        <v>3.6264969848745299</v>
      </c>
      <c r="G39" s="15">
        <v>0</v>
      </c>
      <c r="H39" s="15">
        <v>0</v>
      </c>
      <c r="I39" s="87">
        <v>0</v>
      </c>
      <c r="J39" s="87">
        <v>0</v>
      </c>
      <c r="K39" s="16">
        <v>177</v>
      </c>
      <c r="L39" s="35">
        <v>0</v>
      </c>
      <c r="M39" s="17">
        <v>3.6264969848745299</v>
      </c>
      <c r="N39" s="17">
        <v>3.6264969848745299</v>
      </c>
      <c r="O39" s="18">
        <v>0</v>
      </c>
      <c r="P39" s="18">
        <v>0</v>
      </c>
      <c r="Q39" s="88">
        <v>0</v>
      </c>
      <c r="R39" s="88">
        <v>0</v>
      </c>
      <c r="S39" s="19" t="s">
        <v>77</v>
      </c>
      <c r="T39" s="90">
        <v>252829.134609203</v>
      </c>
      <c r="U39" s="90">
        <v>0</v>
      </c>
      <c r="V39" s="13" t="s">
        <v>77</v>
      </c>
      <c r="W39" s="13" t="s">
        <v>96</v>
      </c>
      <c r="X39" s="88">
        <v>0</v>
      </c>
      <c r="Y39" s="88">
        <v>0</v>
      </c>
      <c r="Z39" s="19" t="s">
        <v>77</v>
      </c>
      <c r="AA39" s="20" t="s">
        <v>77</v>
      </c>
      <c r="AB39" s="13">
        <v>177</v>
      </c>
      <c r="AC39" s="57">
        <v>0</v>
      </c>
      <c r="AD39" s="14">
        <v>3.6264969848745299</v>
      </c>
      <c r="AE39" s="14">
        <v>3.6264969848745299</v>
      </c>
      <c r="AF39" s="15">
        <v>0</v>
      </c>
      <c r="AG39" s="15">
        <v>0</v>
      </c>
      <c r="AH39" s="97">
        <v>0</v>
      </c>
      <c r="AI39" s="87">
        <v>0</v>
      </c>
      <c r="AJ39" s="13" t="s">
        <v>77</v>
      </c>
    </row>
    <row r="40" spans="1:36" x14ac:dyDescent="0.25">
      <c r="A40" s="4" t="s">
        <v>147</v>
      </c>
      <c r="B40" s="4" t="s">
        <v>153</v>
      </c>
      <c r="C40" s="13">
        <v>503</v>
      </c>
      <c r="D40" s="57">
        <v>0</v>
      </c>
      <c r="E40" s="14">
        <v>3.8355132387493001</v>
      </c>
      <c r="F40" s="14">
        <v>3.8355132387493001</v>
      </c>
      <c r="G40" s="15">
        <v>0</v>
      </c>
      <c r="H40" s="15">
        <v>0</v>
      </c>
      <c r="I40" s="87">
        <v>0</v>
      </c>
      <c r="J40" s="87">
        <v>0</v>
      </c>
      <c r="K40" s="16">
        <v>503</v>
      </c>
      <c r="L40" s="35">
        <v>0</v>
      </c>
      <c r="M40" s="17">
        <v>3.8355132387493001</v>
      </c>
      <c r="N40" s="17">
        <v>3.8355132387493001</v>
      </c>
      <c r="O40" s="18">
        <v>0</v>
      </c>
      <c r="P40" s="18">
        <v>0</v>
      </c>
      <c r="Q40" s="88">
        <v>0</v>
      </c>
      <c r="R40" s="88">
        <v>0</v>
      </c>
      <c r="S40" s="19" t="s">
        <v>77</v>
      </c>
      <c r="T40" s="90">
        <v>453164.59750481998</v>
      </c>
      <c r="U40" s="90">
        <v>0</v>
      </c>
      <c r="V40" s="13" t="s">
        <v>98</v>
      </c>
      <c r="W40" s="13" t="s">
        <v>96</v>
      </c>
      <c r="X40" s="88">
        <v>0</v>
      </c>
      <c r="Y40" s="88">
        <v>0</v>
      </c>
      <c r="Z40" s="19" t="s">
        <v>77</v>
      </c>
      <c r="AA40" s="20" t="s">
        <v>98</v>
      </c>
      <c r="AB40" s="13">
        <v>503</v>
      </c>
      <c r="AC40" s="57">
        <v>0</v>
      </c>
      <c r="AD40" s="14">
        <v>3.8355132387493001</v>
      </c>
      <c r="AE40" s="14">
        <v>3.8355132387493001</v>
      </c>
      <c r="AF40" s="15">
        <v>0</v>
      </c>
      <c r="AG40" s="15">
        <v>0</v>
      </c>
      <c r="AH40" s="97">
        <v>0</v>
      </c>
      <c r="AI40" s="87">
        <v>0</v>
      </c>
      <c r="AJ40" s="13" t="s">
        <v>77</v>
      </c>
    </row>
    <row r="41" spans="1:36" x14ac:dyDescent="0.25">
      <c r="A41" s="4" t="s">
        <v>147</v>
      </c>
      <c r="B41" s="4" t="s">
        <v>156</v>
      </c>
      <c r="C41" s="13">
        <v>11246</v>
      </c>
      <c r="D41" s="57">
        <v>0</v>
      </c>
      <c r="E41" s="14">
        <v>69.433187615871802</v>
      </c>
      <c r="F41" s="14">
        <v>69.433187615871802</v>
      </c>
      <c r="G41" s="15">
        <v>0</v>
      </c>
      <c r="H41" s="15">
        <v>0</v>
      </c>
      <c r="I41" s="87">
        <v>2</v>
      </c>
      <c r="J41" s="87">
        <v>0</v>
      </c>
      <c r="K41" s="16">
        <v>11246</v>
      </c>
      <c r="L41" s="35">
        <v>0</v>
      </c>
      <c r="M41" s="17">
        <v>69.433187615871802</v>
      </c>
      <c r="N41" s="17">
        <v>69.433187615871802</v>
      </c>
      <c r="O41" s="18">
        <v>0</v>
      </c>
      <c r="P41" s="18">
        <v>0</v>
      </c>
      <c r="Q41" s="88">
        <v>2</v>
      </c>
      <c r="R41" s="88">
        <v>0</v>
      </c>
      <c r="S41" s="19" t="s">
        <v>77</v>
      </c>
      <c r="T41" s="90">
        <v>3962392.7421561899</v>
      </c>
      <c r="U41" s="90">
        <v>0</v>
      </c>
      <c r="V41" s="13" t="s">
        <v>98</v>
      </c>
      <c r="W41" s="13" t="s">
        <v>96</v>
      </c>
      <c r="X41" s="88">
        <v>0</v>
      </c>
      <c r="Y41" s="88">
        <v>0</v>
      </c>
      <c r="Z41" s="19" t="s">
        <v>98</v>
      </c>
      <c r="AA41" s="20" t="s">
        <v>98</v>
      </c>
      <c r="AB41" s="13">
        <v>11246</v>
      </c>
      <c r="AC41" s="57">
        <v>0</v>
      </c>
      <c r="AD41" s="14">
        <v>69.433187615871802</v>
      </c>
      <c r="AE41" s="14">
        <v>69.433187615871802</v>
      </c>
      <c r="AF41" s="15">
        <v>0</v>
      </c>
      <c r="AG41" s="15">
        <v>0</v>
      </c>
      <c r="AH41" s="97">
        <v>2</v>
      </c>
      <c r="AI41" s="87">
        <v>0</v>
      </c>
      <c r="AJ41" s="13" t="s">
        <v>77</v>
      </c>
    </row>
    <row r="42" spans="1:36" x14ac:dyDescent="0.25">
      <c r="A42" s="4" t="s">
        <v>9</v>
      </c>
      <c r="B42" s="4" t="s">
        <v>10</v>
      </c>
      <c r="C42" s="13">
        <v>1968</v>
      </c>
      <c r="D42" s="57">
        <v>103</v>
      </c>
      <c r="E42" s="14">
        <v>83.2489152789841</v>
      </c>
      <c r="F42" s="14">
        <v>59.119365645999302</v>
      </c>
      <c r="G42" s="15">
        <v>0.91646444572705799</v>
      </c>
      <c r="H42" s="15">
        <v>14.338503646585</v>
      </c>
      <c r="I42" s="87">
        <v>0</v>
      </c>
      <c r="J42" s="87">
        <v>0</v>
      </c>
      <c r="K42" s="16">
        <v>1968</v>
      </c>
      <c r="L42" s="35">
        <v>103</v>
      </c>
      <c r="M42" s="17">
        <v>83.2489152789841</v>
      </c>
      <c r="N42" s="17">
        <v>59.119365645999302</v>
      </c>
      <c r="O42" s="18">
        <v>0.91646444572705799</v>
      </c>
      <c r="P42" s="18">
        <v>14.338503646585</v>
      </c>
      <c r="Q42" s="88">
        <v>0</v>
      </c>
      <c r="R42" s="88">
        <v>0</v>
      </c>
      <c r="S42" s="19" t="s">
        <v>77</v>
      </c>
      <c r="T42" s="90">
        <v>25320294.701405901</v>
      </c>
      <c r="U42" s="90">
        <v>2011030.7929513999</v>
      </c>
      <c r="V42" s="13" t="s">
        <v>98</v>
      </c>
      <c r="W42" s="13" t="s">
        <v>96</v>
      </c>
      <c r="X42" s="88">
        <v>0</v>
      </c>
      <c r="Y42" s="88">
        <v>0</v>
      </c>
      <c r="Z42" s="19" t="s">
        <v>98</v>
      </c>
      <c r="AA42" s="20" t="s">
        <v>98</v>
      </c>
      <c r="AB42" s="13">
        <v>1968</v>
      </c>
      <c r="AC42" s="57">
        <v>103</v>
      </c>
      <c r="AD42" s="14">
        <v>83.2489152789841</v>
      </c>
      <c r="AE42" s="14">
        <v>59.119365645999302</v>
      </c>
      <c r="AF42" s="15">
        <v>0.91646444572705799</v>
      </c>
      <c r="AG42" s="15">
        <v>14.338503646585</v>
      </c>
      <c r="AH42" s="97">
        <v>0</v>
      </c>
      <c r="AI42" s="87">
        <v>0</v>
      </c>
      <c r="AJ42" s="13" t="s">
        <v>77</v>
      </c>
    </row>
    <row r="43" spans="1:36" x14ac:dyDescent="0.25">
      <c r="A43" s="4" t="s">
        <v>15</v>
      </c>
      <c r="B43" s="4" t="s">
        <v>22</v>
      </c>
      <c r="C43" s="13">
        <v>7923</v>
      </c>
      <c r="D43" s="57">
        <v>47</v>
      </c>
      <c r="E43" s="14">
        <v>109.460437103505</v>
      </c>
      <c r="F43" s="14">
        <v>86.448293759748907</v>
      </c>
      <c r="G43" s="15">
        <v>1.6744867675800099</v>
      </c>
      <c r="H43" s="15">
        <v>16.083747479924401</v>
      </c>
      <c r="I43" s="87">
        <v>1</v>
      </c>
      <c r="J43" s="87">
        <v>1</v>
      </c>
      <c r="K43" s="16">
        <v>7923</v>
      </c>
      <c r="L43" s="35">
        <v>47</v>
      </c>
      <c r="M43" s="17">
        <v>109.460437103505</v>
      </c>
      <c r="N43" s="17">
        <v>86.448293759748907</v>
      </c>
      <c r="O43" s="18">
        <v>1.6744867675800099</v>
      </c>
      <c r="P43" s="18">
        <v>16.083747479924401</v>
      </c>
      <c r="Q43" s="88">
        <v>1</v>
      </c>
      <c r="R43" s="88">
        <v>1</v>
      </c>
      <c r="S43" s="19" t="s">
        <v>77</v>
      </c>
      <c r="T43" s="90">
        <v>17111058.439987801</v>
      </c>
      <c r="U43" s="90">
        <v>3541006.9854648202</v>
      </c>
      <c r="V43" s="13" t="s">
        <v>98</v>
      </c>
      <c r="W43" s="13" t="s">
        <v>96</v>
      </c>
      <c r="X43" s="88">
        <v>0</v>
      </c>
      <c r="Y43" s="88">
        <v>0</v>
      </c>
      <c r="Z43" s="19" t="s">
        <v>98</v>
      </c>
      <c r="AA43" s="20" t="s">
        <v>98</v>
      </c>
      <c r="AB43" s="13">
        <v>7923</v>
      </c>
      <c r="AC43" s="57">
        <v>47</v>
      </c>
      <c r="AD43" s="14">
        <v>109.460437103505</v>
      </c>
      <c r="AE43" s="14">
        <v>86.448293759748907</v>
      </c>
      <c r="AF43" s="15">
        <v>1.6744867675800099</v>
      </c>
      <c r="AG43" s="15">
        <v>16.083747479924401</v>
      </c>
      <c r="AH43" s="97">
        <v>1</v>
      </c>
      <c r="AI43" s="87">
        <v>1</v>
      </c>
      <c r="AJ43" s="13" t="s">
        <v>77</v>
      </c>
    </row>
    <row r="44" spans="1:36" x14ac:dyDescent="0.25">
      <c r="A44" s="4" t="s">
        <v>9</v>
      </c>
      <c r="B44" s="4" t="s">
        <v>13</v>
      </c>
      <c r="C44" s="13">
        <v>5250</v>
      </c>
      <c r="D44" s="57">
        <v>270</v>
      </c>
      <c r="E44" s="14">
        <v>135.733881394462</v>
      </c>
      <c r="F44" s="14">
        <v>109.43206112989699</v>
      </c>
      <c r="G44" s="15">
        <v>2.8678148117153501</v>
      </c>
      <c r="H44" s="15">
        <v>16.1927563625052</v>
      </c>
      <c r="I44" s="87">
        <v>2</v>
      </c>
      <c r="J44" s="87">
        <v>1</v>
      </c>
      <c r="K44" s="16">
        <v>5250</v>
      </c>
      <c r="L44" s="35">
        <v>270</v>
      </c>
      <c r="M44" s="17">
        <v>135.733881394462</v>
      </c>
      <c r="N44" s="17">
        <v>109.43206112989699</v>
      </c>
      <c r="O44" s="18">
        <v>2.8678148117153501</v>
      </c>
      <c r="P44" s="18">
        <v>16.1927563625052</v>
      </c>
      <c r="Q44" s="88">
        <v>2</v>
      </c>
      <c r="R44" s="88">
        <v>1</v>
      </c>
      <c r="S44" s="19" t="s">
        <v>77</v>
      </c>
      <c r="T44" s="90">
        <v>35358516.826527998</v>
      </c>
      <c r="U44" s="90">
        <v>3057681.2641125801</v>
      </c>
      <c r="V44" s="13" t="s">
        <v>98</v>
      </c>
      <c r="W44" s="13" t="s">
        <v>96</v>
      </c>
      <c r="X44" s="88">
        <v>1</v>
      </c>
      <c r="Y44" s="88">
        <v>0</v>
      </c>
      <c r="Z44" s="19" t="s">
        <v>98</v>
      </c>
      <c r="AA44" s="20" t="s">
        <v>98</v>
      </c>
      <c r="AB44" s="13">
        <v>5250</v>
      </c>
      <c r="AC44" s="57">
        <v>270</v>
      </c>
      <c r="AD44" s="14">
        <v>135.733881394462</v>
      </c>
      <c r="AE44" s="14">
        <v>109.43206112989699</v>
      </c>
      <c r="AF44" s="15">
        <v>2.8678148117153501</v>
      </c>
      <c r="AG44" s="15">
        <v>16.1927563625052</v>
      </c>
      <c r="AH44" s="97">
        <v>2</v>
      </c>
      <c r="AI44" s="87">
        <v>1</v>
      </c>
      <c r="AJ44" s="13" t="s">
        <v>77</v>
      </c>
    </row>
    <row r="45" spans="1:36" x14ac:dyDescent="0.25">
      <c r="A45" s="4" t="s">
        <v>27</v>
      </c>
      <c r="B45" s="4" t="s">
        <v>27</v>
      </c>
      <c r="C45" s="13">
        <v>3741</v>
      </c>
      <c r="D45" s="57">
        <v>0</v>
      </c>
      <c r="E45" s="14">
        <v>105.537313673696</v>
      </c>
      <c r="F45" s="14">
        <v>105.537313673696</v>
      </c>
      <c r="G45" s="15">
        <v>0</v>
      </c>
      <c r="H45" s="15">
        <v>0</v>
      </c>
      <c r="I45" s="87">
        <v>1</v>
      </c>
      <c r="J45" s="87">
        <v>0</v>
      </c>
      <c r="K45" s="16">
        <v>3741</v>
      </c>
      <c r="L45" s="35">
        <v>0</v>
      </c>
      <c r="M45" s="17">
        <v>105.537313673696</v>
      </c>
      <c r="N45" s="17">
        <v>105.537313673696</v>
      </c>
      <c r="O45" s="18">
        <v>0</v>
      </c>
      <c r="P45" s="18">
        <v>0</v>
      </c>
      <c r="Q45" s="88">
        <v>1</v>
      </c>
      <c r="R45" s="88">
        <v>0</v>
      </c>
      <c r="S45" s="19" t="s">
        <v>77</v>
      </c>
      <c r="T45" s="90">
        <v>18310053.685260098</v>
      </c>
      <c r="U45" s="90">
        <v>0</v>
      </c>
      <c r="V45" s="13" t="s">
        <v>98</v>
      </c>
      <c r="W45" s="13" t="s">
        <v>96</v>
      </c>
      <c r="X45" s="88">
        <v>0</v>
      </c>
      <c r="Y45" s="88">
        <v>0</v>
      </c>
      <c r="Z45" s="19" t="s">
        <v>98</v>
      </c>
      <c r="AA45" s="20" t="s">
        <v>98</v>
      </c>
      <c r="AB45" s="13">
        <v>3741</v>
      </c>
      <c r="AC45" s="57">
        <v>0</v>
      </c>
      <c r="AD45" s="14">
        <v>105.537313673696</v>
      </c>
      <c r="AE45" s="14">
        <v>105.537313673696</v>
      </c>
      <c r="AF45" s="15">
        <v>0</v>
      </c>
      <c r="AG45" s="15">
        <v>0</v>
      </c>
      <c r="AH45" s="97">
        <v>1</v>
      </c>
      <c r="AI45" s="87">
        <v>0</v>
      </c>
      <c r="AJ45" s="13" t="s">
        <v>77</v>
      </c>
    </row>
    <row r="46" spans="1:36" x14ac:dyDescent="0.25">
      <c r="A46" s="4" t="s">
        <v>32</v>
      </c>
      <c r="B46" s="4" t="s">
        <v>37</v>
      </c>
      <c r="C46" s="13">
        <v>2077</v>
      </c>
      <c r="D46" s="57">
        <v>0</v>
      </c>
      <c r="E46" s="14">
        <v>21.1223913066477</v>
      </c>
      <c r="F46" s="14">
        <v>21.0486774848873</v>
      </c>
      <c r="G46" s="15">
        <v>0</v>
      </c>
      <c r="H46" s="15">
        <v>7.3713821760445997E-2</v>
      </c>
      <c r="I46" s="87">
        <v>0</v>
      </c>
      <c r="J46" s="87">
        <v>0</v>
      </c>
      <c r="K46" s="16">
        <v>2077</v>
      </c>
      <c r="L46" s="35">
        <v>0</v>
      </c>
      <c r="M46" s="17">
        <v>21.1223913066477</v>
      </c>
      <c r="N46" s="17">
        <v>21.0486774848873</v>
      </c>
      <c r="O46" s="18">
        <v>0</v>
      </c>
      <c r="P46" s="18">
        <v>7.3713821760445997E-2</v>
      </c>
      <c r="Q46" s="88">
        <v>0</v>
      </c>
      <c r="R46" s="88">
        <v>0</v>
      </c>
      <c r="S46" s="19" t="s">
        <v>77</v>
      </c>
      <c r="T46" s="90">
        <v>1069428.7190624699</v>
      </c>
      <c r="U46" s="90">
        <v>774.39917717806395</v>
      </c>
      <c r="V46" s="13" t="s">
        <v>98</v>
      </c>
      <c r="W46" s="13" t="s">
        <v>96</v>
      </c>
      <c r="X46" s="88">
        <v>0</v>
      </c>
      <c r="Y46" s="88">
        <v>0</v>
      </c>
      <c r="Z46" s="19" t="s">
        <v>77</v>
      </c>
      <c r="AA46" s="20" t="s">
        <v>98</v>
      </c>
      <c r="AB46" s="13">
        <v>2077</v>
      </c>
      <c r="AC46" s="57">
        <v>0</v>
      </c>
      <c r="AD46" s="14">
        <v>21.1223913066477</v>
      </c>
      <c r="AE46" s="14">
        <v>21.0486774848873</v>
      </c>
      <c r="AF46" s="15">
        <v>0</v>
      </c>
      <c r="AG46" s="15">
        <v>7.3713821760445997E-2</v>
      </c>
      <c r="AH46" s="97">
        <v>0</v>
      </c>
      <c r="AI46" s="87">
        <v>0</v>
      </c>
      <c r="AJ46" s="13" t="s">
        <v>77</v>
      </c>
    </row>
    <row r="47" spans="1:36" x14ac:dyDescent="0.25">
      <c r="A47" s="4" t="s">
        <v>27</v>
      </c>
      <c r="B47" s="4" t="s">
        <v>30</v>
      </c>
      <c r="C47" s="13">
        <v>1235</v>
      </c>
      <c r="D47" s="57">
        <v>6</v>
      </c>
      <c r="E47" s="14">
        <v>62.792771224669302</v>
      </c>
      <c r="F47" s="14">
        <v>7.6091449076813804</v>
      </c>
      <c r="G47" s="15">
        <v>0.27495796081923402</v>
      </c>
      <c r="H47" s="15">
        <v>4.01124665889163</v>
      </c>
      <c r="I47" s="87">
        <v>0</v>
      </c>
      <c r="J47" s="87">
        <v>0</v>
      </c>
      <c r="K47" s="16">
        <v>1235</v>
      </c>
      <c r="L47" s="35">
        <v>6</v>
      </c>
      <c r="M47" s="17">
        <v>62.792771224669302</v>
      </c>
      <c r="N47" s="17">
        <v>7.6091449076813804</v>
      </c>
      <c r="O47" s="18">
        <v>0.27495796081923402</v>
      </c>
      <c r="P47" s="18">
        <v>4.01124665889163</v>
      </c>
      <c r="Q47" s="88">
        <v>0</v>
      </c>
      <c r="R47" s="88">
        <v>0</v>
      </c>
      <c r="S47" s="19" t="s">
        <v>77</v>
      </c>
      <c r="T47" s="90">
        <v>21081163.760416601</v>
      </c>
      <c r="U47" s="90">
        <v>1769828.10146497</v>
      </c>
      <c r="V47" s="13" t="s">
        <v>77</v>
      </c>
      <c r="W47" s="13" t="s">
        <v>96</v>
      </c>
      <c r="X47" s="88">
        <v>0</v>
      </c>
      <c r="Y47" s="88">
        <v>0</v>
      </c>
      <c r="Z47" s="19" t="s">
        <v>98</v>
      </c>
      <c r="AA47" s="20" t="s">
        <v>77</v>
      </c>
      <c r="AB47" s="13">
        <v>1235</v>
      </c>
      <c r="AC47" s="57">
        <v>6</v>
      </c>
      <c r="AD47" s="14">
        <v>62.792771224669302</v>
      </c>
      <c r="AE47" s="14">
        <v>7.6091449076813804</v>
      </c>
      <c r="AF47" s="15">
        <v>0.27495796081923402</v>
      </c>
      <c r="AG47" s="15">
        <v>4.01124665889163</v>
      </c>
      <c r="AH47" s="97">
        <v>0</v>
      </c>
      <c r="AI47" s="87">
        <v>0</v>
      </c>
      <c r="AJ47" s="13" t="s">
        <v>77</v>
      </c>
    </row>
    <row r="48" spans="1:36" x14ac:dyDescent="0.25">
      <c r="A48" s="4" t="s">
        <v>32</v>
      </c>
      <c r="B48" s="4" t="s">
        <v>42</v>
      </c>
      <c r="C48" s="13">
        <v>2145</v>
      </c>
      <c r="D48" s="57">
        <v>495</v>
      </c>
      <c r="E48" s="14">
        <v>14.843157172093701</v>
      </c>
      <c r="F48" s="14">
        <v>11.1031572995856</v>
      </c>
      <c r="G48" s="15">
        <v>1.5921552202092799</v>
      </c>
      <c r="H48" s="15">
        <v>2.13582019622259</v>
      </c>
      <c r="I48" s="87">
        <v>0</v>
      </c>
      <c r="J48" s="87">
        <v>0</v>
      </c>
      <c r="K48" s="16">
        <v>2145</v>
      </c>
      <c r="L48" s="35">
        <v>495</v>
      </c>
      <c r="M48" s="17">
        <v>14.843157172093701</v>
      </c>
      <c r="N48" s="17">
        <v>11.1031572995856</v>
      </c>
      <c r="O48" s="18">
        <v>1.5921552202092799</v>
      </c>
      <c r="P48" s="18">
        <v>2.13582019622259</v>
      </c>
      <c r="Q48" s="88">
        <v>0</v>
      </c>
      <c r="R48" s="88">
        <v>0</v>
      </c>
      <c r="S48" s="19" t="s">
        <v>77</v>
      </c>
      <c r="T48" s="90">
        <v>644872.40000443696</v>
      </c>
      <c r="U48" s="90">
        <v>745.68677307446205</v>
      </c>
      <c r="V48" s="13" t="s">
        <v>77</v>
      </c>
      <c r="W48" s="13" t="s">
        <v>96</v>
      </c>
      <c r="X48" s="88">
        <v>0</v>
      </c>
      <c r="Y48" s="88">
        <v>0</v>
      </c>
      <c r="Z48" s="19" t="s">
        <v>77</v>
      </c>
      <c r="AA48" s="20" t="s">
        <v>77</v>
      </c>
      <c r="AB48" s="13">
        <v>2145</v>
      </c>
      <c r="AC48" s="57">
        <v>495</v>
      </c>
      <c r="AD48" s="14">
        <v>14.843157172093701</v>
      </c>
      <c r="AE48" s="14">
        <v>11.1031572995856</v>
      </c>
      <c r="AF48" s="15">
        <v>1.5921552202092799</v>
      </c>
      <c r="AG48" s="15">
        <v>2.13582019622259</v>
      </c>
      <c r="AH48" s="97">
        <v>0</v>
      </c>
      <c r="AI48" s="87">
        <v>0</v>
      </c>
      <c r="AJ48" s="13" t="s">
        <v>77</v>
      </c>
    </row>
    <row r="49" spans="1:36" x14ac:dyDescent="0.25">
      <c r="A49" s="4" t="s">
        <v>27</v>
      </c>
      <c r="B49" s="4" t="s">
        <v>28</v>
      </c>
      <c r="C49" s="13">
        <v>6777</v>
      </c>
      <c r="D49" s="57">
        <v>0</v>
      </c>
      <c r="E49" s="14">
        <v>59.052128295629402</v>
      </c>
      <c r="F49" s="14">
        <v>59.052128295629402</v>
      </c>
      <c r="G49" s="15">
        <v>0</v>
      </c>
      <c r="H49" s="15">
        <v>0</v>
      </c>
      <c r="I49" s="87">
        <v>0</v>
      </c>
      <c r="J49" s="87">
        <v>0</v>
      </c>
      <c r="K49" s="16">
        <v>6777</v>
      </c>
      <c r="L49" s="35">
        <v>0</v>
      </c>
      <c r="M49" s="17">
        <v>59.052128295629402</v>
      </c>
      <c r="N49" s="17">
        <v>59.052128295629402</v>
      </c>
      <c r="O49" s="18">
        <v>0</v>
      </c>
      <c r="P49" s="18">
        <v>0</v>
      </c>
      <c r="Q49" s="88">
        <v>0</v>
      </c>
      <c r="R49" s="88">
        <v>0</v>
      </c>
      <c r="S49" s="19" t="s">
        <v>77</v>
      </c>
      <c r="T49" s="90">
        <v>4592711.6745980196</v>
      </c>
      <c r="U49" s="90">
        <v>0</v>
      </c>
      <c r="V49" s="13" t="s">
        <v>98</v>
      </c>
      <c r="W49" s="13" t="s">
        <v>96</v>
      </c>
      <c r="X49" s="88">
        <v>0</v>
      </c>
      <c r="Y49" s="88">
        <v>0</v>
      </c>
      <c r="Z49" s="19" t="s">
        <v>98</v>
      </c>
      <c r="AA49" s="20" t="s">
        <v>98</v>
      </c>
      <c r="AB49" s="13">
        <v>6777</v>
      </c>
      <c r="AC49" s="57">
        <v>0</v>
      </c>
      <c r="AD49" s="14">
        <v>59.052128295629402</v>
      </c>
      <c r="AE49" s="14">
        <v>59.052128295629402</v>
      </c>
      <c r="AF49" s="15">
        <v>0</v>
      </c>
      <c r="AG49" s="15">
        <v>0</v>
      </c>
      <c r="AH49" s="97">
        <v>0</v>
      </c>
      <c r="AI49" s="87">
        <v>0</v>
      </c>
      <c r="AJ49" s="13" t="s">
        <v>77</v>
      </c>
    </row>
    <row r="50" spans="1:36" x14ac:dyDescent="0.25">
      <c r="A50" s="4" t="s">
        <v>27</v>
      </c>
      <c r="B50" s="4" t="s">
        <v>29</v>
      </c>
      <c r="C50" s="13">
        <v>3961</v>
      </c>
      <c r="D50" s="57">
        <v>1</v>
      </c>
      <c r="E50" s="14">
        <v>74.317613554624103</v>
      </c>
      <c r="F50" s="14">
        <v>19.469489641851801</v>
      </c>
      <c r="G50" s="15">
        <v>0</v>
      </c>
      <c r="H50" s="15">
        <v>0</v>
      </c>
      <c r="I50" s="87">
        <v>0</v>
      </c>
      <c r="J50" s="87">
        <v>0</v>
      </c>
      <c r="K50" s="16">
        <v>3961</v>
      </c>
      <c r="L50" s="35">
        <v>1</v>
      </c>
      <c r="M50" s="17">
        <v>74.317613554624103</v>
      </c>
      <c r="N50" s="17">
        <v>19.469489641851801</v>
      </c>
      <c r="O50" s="18">
        <v>0</v>
      </c>
      <c r="P50" s="18">
        <v>0</v>
      </c>
      <c r="Q50" s="88">
        <v>0</v>
      </c>
      <c r="R50" s="88">
        <v>0</v>
      </c>
      <c r="S50" s="19" t="s">
        <v>77</v>
      </c>
      <c r="T50" s="90">
        <v>15453076.5626658</v>
      </c>
      <c r="U50" s="90">
        <v>982250.72328628297</v>
      </c>
      <c r="V50" s="13" t="s">
        <v>98</v>
      </c>
      <c r="W50" s="13" t="s">
        <v>96</v>
      </c>
      <c r="X50" s="88">
        <v>0</v>
      </c>
      <c r="Y50" s="88">
        <v>0</v>
      </c>
      <c r="Z50" s="19" t="s">
        <v>98</v>
      </c>
      <c r="AA50" s="20" t="s">
        <v>98</v>
      </c>
      <c r="AB50" s="13">
        <v>3961</v>
      </c>
      <c r="AC50" s="57">
        <v>1</v>
      </c>
      <c r="AD50" s="14">
        <v>74.317613554624103</v>
      </c>
      <c r="AE50" s="14">
        <v>19.469489641851801</v>
      </c>
      <c r="AF50" s="15">
        <v>0</v>
      </c>
      <c r="AG50" s="15">
        <v>0</v>
      </c>
      <c r="AH50" s="97">
        <v>0</v>
      </c>
      <c r="AI50" s="87">
        <v>0</v>
      </c>
      <c r="AJ50" s="13" t="s">
        <v>77</v>
      </c>
    </row>
    <row r="51" spans="1:36" x14ac:dyDescent="0.25">
      <c r="A51" s="4" t="s">
        <v>15</v>
      </c>
      <c r="B51" s="4" t="s">
        <v>25</v>
      </c>
      <c r="C51" s="13">
        <v>4787</v>
      </c>
      <c r="D51" s="57">
        <v>0</v>
      </c>
      <c r="E51" s="14">
        <v>73.8578723938395</v>
      </c>
      <c r="F51" s="14">
        <v>72.314454209977299</v>
      </c>
      <c r="G51" s="15">
        <v>0</v>
      </c>
      <c r="H51" s="15">
        <v>0</v>
      </c>
      <c r="I51" s="87">
        <v>1</v>
      </c>
      <c r="J51" s="87">
        <v>1</v>
      </c>
      <c r="K51" s="16">
        <v>4787</v>
      </c>
      <c r="L51" s="35">
        <v>0</v>
      </c>
      <c r="M51" s="17">
        <v>73.8578723938395</v>
      </c>
      <c r="N51" s="17">
        <v>72.314454209977299</v>
      </c>
      <c r="O51" s="18">
        <v>0</v>
      </c>
      <c r="P51" s="18">
        <v>0</v>
      </c>
      <c r="Q51" s="88">
        <v>1</v>
      </c>
      <c r="R51" s="88">
        <v>1</v>
      </c>
      <c r="S51" s="19" t="s">
        <v>77</v>
      </c>
      <c r="T51" s="90">
        <v>11450464.0045818</v>
      </c>
      <c r="U51" s="90">
        <v>2185143.7000959702</v>
      </c>
      <c r="V51" s="13" t="s">
        <v>98</v>
      </c>
      <c r="W51" s="13" t="s">
        <v>96</v>
      </c>
      <c r="X51" s="88">
        <v>0</v>
      </c>
      <c r="Y51" s="88">
        <v>0</v>
      </c>
      <c r="Z51" s="19" t="s">
        <v>98</v>
      </c>
      <c r="AA51" s="20" t="s">
        <v>98</v>
      </c>
      <c r="AB51" s="13">
        <v>4787</v>
      </c>
      <c r="AC51" s="57">
        <v>0</v>
      </c>
      <c r="AD51" s="14">
        <v>73.8578723938395</v>
      </c>
      <c r="AE51" s="14">
        <v>72.314454209977299</v>
      </c>
      <c r="AF51" s="15">
        <v>0</v>
      </c>
      <c r="AG51" s="15">
        <v>0</v>
      </c>
      <c r="AH51" s="97">
        <v>1</v>
      </c>
      <c r="AI51" s="87">
        <v>1</v>
      </c>
      <c r="AJ51" s="13" t="s">
        <v>77</v>
      </c>
    </row>
    <row r="52" spans="1:36" x14ac:dyDescent="0.25">
      <c r="A52" s="4" t="s">
        <v>6</v>
      </c>
      <c r="B52" s="4" t="s">
        <v>7</v>
      </c>
      <c r="C52" s="13">
        <v>1261</v>
      </c>
      <c r="D52" s="57">
        <v>0</v>
      </c>
      <c r="E52" s="14">
        <v>56.102269031466797</v>
      </c>
      <c r="F52" s="14">
        <v>56.102269031466797</v>
      </c>
      <c r="G52" s="15">
        <v>0</v>
      </c>
      <c r="H52" s="15">
        <v>0</v>
      </c>
      <c r="I52" s="87">
        <v>0</v>
      </c>
      <c r="J52" s="87">
        <v>0</v>
      </c>
      <c r="K52" s="16">
        <v>1261</v>
      </c>
      <c r="L52" s="35">
        <v>0</v>
      </c>
      <c r="M52" s="17">
        <v>56.102269031466797</v>
      </c>
      <c r="N52" s="17">
        <v>56.102269031466797</v>
      </c>
      <c r="O52" s="18">
        <v>0</v>
      </c>
      <c r="P52" s="18">
        <v>0</v>
      </c>
      <c r="Q52" s="88">
        <v>0</v>
      </c>
      <c r="R52" s="88">
        <v>0</v>
      </c>
      <c r="S52" s="19" t="s">
        <v>77</v>
      </c>
      <c r="T52" s="90">
        <v>20502146.815887701</v>
      </c>
      <c r="U52" s="90">
        <v>0</v>
      </c>
      <c r="V52" s="13" t="s">
        <v>98</v>
      </c>
      <c r="W52" s="13" t="s">
        <v>96</v>
      </c>
      <c r="X52" s="88">
        <v>0</v>
      </c>
      <c r="Y52" s="88">
        <v>0</v>
      </c>
      <c r="Z52" s="19" t="s">
        <v>98</v>
      </c>
      <c r="AA52" s="20" t="s">
        <v>98</v>
      </c>
      <c r="AB52" s="13">
        <v>1261</v>
      </c>
      <c r="AC52" s="57">
        <v>0</v>
      </c>
      <c r="AD52" s="14">
        <v>56.102269031466797</v>
      </c>
      <c r="AE52" s="14">
        <v>56.102269031466797</v>
      </c>
      <c r="AF52" s="15">
        <v>0</v>
      </c>
      <c r="AG52" s="15">
        <v>0</v>
      </c>
      <c r="AH52" s="97">
        <v>0</v>
      </c>
      <c r="AI52" s="87">
        <v>0</v>
      </c>
      <c r="AJ52" s="13" t="s">
        <v>77</v>
      </c>
    </row>
    <row r="53" spans="1:36" x14ac:dyDescent="0.25">
      <c r="A53" s="4" t="s">
        <v>15</v>
      </c>
      <c r="B53" s="4" t="s">
        <v>17</v>
      </c>
      <c r="C53" s="13">
        <v>3353</v>
      </c>
      <c r="D53" s="57">
        <v>2</v>
      </c>
      <c r="E53" s="14">
        <v>69.760054577386001</v>
      </c>
      <c r="F53" s="14">
        <v>49.769258534226097</v>
      </c>
      <c r="G53" s="15">
        <v>0</v>
      </c>
      <c r="H53" s="15">
        <v>4.3991911528183696</v>
      </c>
      <c r="I53" s="87">
        <v>1</v>
      </c>
      <c r="J53" s="87">
        <v>1</v>
      </c>
      <c r="K53" s="16">
        <v>3353</v>
      </c>
      <c r="L53" s="35">
        <v>2</v>
      </c>
      <c r="M53" s="17">
        <v>69.760054577386001</v>
      </c>
      <c r="N53" s="17">
        <v>49.769258534226097</v>
      </c>
      <c r="O53" s="18">
        <v>0</v>
      </c>
      <c r="P53" s="18">
        <v>4.3991911528183696</v>
      </c>
      <c r="Q53" s="88">
        <v>1</v>
      </c>
      <c r="R53" s="88">
        <v>1</v>
      </c>
      <c r="S53" s="19" t="s">
        <v>81</v>
      </c>
      <c r="T53" s="90">
        <v>5220483.8924795901</v>
      </c>
      <c r="U53" s="90">
        <v>521817.184479477</v>
      </c>
      <c r="V53" s="13" t="s">
        <v>98</v>
      </c>
      <c r="W53" s="13" t="s">
        <v>96</v>
      </c>
      <c r="X53" s="88">
        <v>0</v>
      </c>
      <c r="Y53" s="88">
        <v>0</v>
      </c>
      <c r="Z53" s="19" t="s">
        <v>98</v>
      </c>
      <c r="AA53" s="20" t="s">
        <v>98</v>
      </c>
      <c r="AB53" s="13">
        <v>3353</v>
      </c>
      <c r="AC53" s="57">
        <v>2</v>
      </c>
      <c r="AD53" s="14">
        <v>69.760054577386001</v>
      </c>
      <c r="AE53" s="14">
        <v>49.769258534226097</v>
      </c>
      <c r="AF53" s="15">
        <v>0</v>
      </c>
      <c r="AG53" s="15">
        <v>4.3991911528183696</v>
      </c>
      <c r="AH53" s="97">
        <v>1</v>
      </c>
      <c r="AI53" s="87">
        <v>1</v>
      </c>
      <c r="AJ53" s="13" t="s">
        <v>77</v>
      </c>
    </row>
    <row r="54" spans="1:36" x14ac:dyDescent="0.25">
      <c r="A54" s="4" t="s">
        <v>3</v>
      </c>
      <c r="B54" s="4" t="s">
        <v>83</v>
      </c>
      <c r="C54" s="13">
        <v>485</v>
      </c>
      <c r="D54" s="57">
        <v>15</v>
      </c>
      <c r="E54" s="14">
        <v>30.7297425710845</v>
      </c>
      <c r="F54" s="14">
        <v>16.734576345666799</v>
      </c>
      <c r="G54" s="15">
        <v>0</v>
      </c>
      <c r="H54" s="15">
        <v>0.50807968903386902</v>
      </c>
      <c r="I54" s="87">
        <v>0</v>
      </c>
      <c r="J54" s="87">
        <v>0</v>
      </c>
      <c r="K54" s="16">
        <v>485</v>
      </c>
      <c r="L54" s="35">
        <v>15</v>
      </c>
      <c r="M54" s="17">
        <v>30.7297425710845</v>
      </c>
      <c r="N54" s="17">
        <v>16.734576345666799</v>
      </c>
      <c r="O54" s="18">
        <v>0</v>
      </c>
      <c r="P54" s="18">
        <v>0.50807968903386902</v>
      </c>
      <c r="Q54" s="88">
        <v>0</v>
      </c>
      <c r="R54" s="88">
        <v>0</v>
      </c>
      <c r="S54" s="19" t="s">
        <v>77</v>
      </c>
      <c r="T54" s="90">
        <v>10199301.658804599</v>
      </c>
      <c r="U54" s="90">
        <v>549355.37754365394</v>
      </c>
      <c r="V54" s="13" t="s">
        <v>98</v>
      </c>
      <c r="W54" s="13" t="s">
        <v>96</v>
      </c>
      <c r="X54" s="88">
        <v>0</v>
      </c>
      <c r="Y54" s="88">
        <v>0</v>
      </c>
      <c r="Z54" s="19" t="s">
        <v>98</v>
      </c>
      <c r="AA54" s="20" t="s">
        <v>98</v>
      </c>
      <c r="AB54" s="13">
        <v>485</v>
      </c>
      <c r="AC54" s="57">
        <v>15</v>
      </c>
      <c r="AD54" s="14">
        <v>30.7297425710845</v>
      </c>
      <c r="AE54" s="14">
        <v>16.734576345666799</v>
      </c>
      <c r="AF54" s="15">
        <v>0</v>
      </c>
      <c r="AG54" s="15">
        <v>0.50807968903386902</v>
      </c>
      <c r="AH54" s="97">
        <v>0</v>
      </c>
      <c r="AI54" s="87">
        <v>0</v>
      </c>
      <c r="AJ54" s="13" t="s">
        <v>77</v>
      </c>
    </row>
    <row r="55" spans="1:36" x14ac:dyDescent="0.25">
      <c r="A55" s="4" t="s">
        <v>3</v>
      </c>
      <c r="B55" s="4" t="s">
        <v>84</v>
      </c>
      <c r="C55" s="13">
        <v>68</v>
      </c>
      <c r="D55" s="57">
        <v>0</v>
      </c>
      <c r="E55" s="14">
        <v>12.2279573125832</v>
      </c>
      <c r="F55" s="14">
        <v>12.2279573125832</v>
      </c>
      <c r="G55" s="15">
        <v>0</v>
      </c>
      <c r="H55" s="15">
        <v>0</v>
      </c>
      <c r="I55" s="87">
        <v>0</v>
      </c>
      <c r="J55" s="87">
        <v>0</v>
      </c>
      <c r="K55" s="16">
        <v>68</v>
      </c>
      <c r="L55" s="35">
        <v>0</v>
      </c>
      <c r="M55" s="17">
        <v>12.2279573125832</v>
      </c>
      <c r="N55" s="17">
        <v>12.2279573125832</v>
      </c>
      <c r="O55" s="18">
        <v>0</v>
      </c>
      <c r="P55" s="18">
        <v>0</v>
      </c>
      <c r="Q55" s="88">
        <v>0</v>
      </c>
      <c r="R55" s="88">
        <v>0</v>
      </c>
      <c r="S55" s="19" t="s">
        <v>77</v>
      </c>
      <c r="T55" s="90">
        <v>2818937.5039134901</v>
      </c>
      <c r="U55" s="90">
        <v>0</v>
      </c>
      <c r="V55" s="13" t="s">
        <v>77</v>
      </c>
      <c r="W55" s="13" t="s">
        <v>96</v>
      </c>
      <c r="X55" s="88">
        <v>0</v>
      </c>
      <c r="Y55" s="88">
        <v>0</v>
      </c>
      <c r="Z55" s="19" t="s">
        <v>77</v>
      </c>
      <c r="AA55" s="20" t="s">
        <v>77</v>
      </c>
      <c r="AB55" s="13">
        <v>68</v>
      </c>
      <c r="AC55" s="57">
        <v>0</v>
      </c>
      <c r="AD55" s="14">
        <v>12.2279573125832</v>
      </c>
      <c r="AE55" s="14">
        <v>12.2279573125832</v>
      </c>
      <c r="AF55" s="15">
        <v>0</v>
      </c>
      <c r="AG55" s="15">
        <v>0</v>
      </c>
      <c r="AH55" s="97">
        <v>0</v>
      </c>
      <c r="AI55" s="87">
        <v>0</v>
      </c>
      <c r="AJ55" s="13" t="s">
        <v>77</v>
      </c>
    </row>
    <row r="56" spans="1:36" x14ac:dyDescent="0.25">
      <c r="A56" s="4" t="s">
        <v>32</v>
      </c>
      <c r="B56" s="4" t="s">
        <v>36</v>
      </c>
      <c r="C56" s="13">
        <v>694</v>
      </c>
      <c r="D56" s="57">
        <v>0</v>
      </c>
      <c r="E56" s="14">
        <v>28.899745457839501</v>
      </c>
      <c r="F56" s="14">
        <v>29.0968110431862</v>
      </c>
      <c r="G56" s="15">
        <v>0</v>
      </c>
      <c r="H56" s="15">
        <v>0</v>
      </c>
      <c r="I56" s="87">
        <v>0</v>
      </c>
      <c r="J56" s="87">
        <v>0</v>
      </c>
      <c r="K56" s="16">
        <v>694</v>
      </c>
      <c r="L56" s="35">
        <v>0</v>
      </c>
      <c r="M56" s="17">
        <v>28.899745457839501</v>
      </c>
      <c r="N56" s="17">
        <v>29.0968110431862</v>
      </c>
      <c r="O56" s="18">
        <v>0</v>
      </c>
      <c r="P56" s="18">
        <v>0</v>
      </c>
      <c r="Q56" s="88">
        <v>0</v>
      </c>
      <c r="R56" s="88">
        <v>0</v>
      </c>
      <c r="S56" s="19" t="s">
        <v>77</v>
      </c>
      <c r="T56" s="90">
        <v>3915358.5803627898</v>
      </c>
      <c r="U56" s="90">
        <v>31355.595737932701</v>
      </c>
      <c r="V56" s="13" t="s">
        <v>98</v>
      </c>
      <c r="W56" s="13" t="s">
        <v>96</v>
      </c>
      <c r="X56" s="88">
        <v>0</v>
      </c>
      <c r="Y56" s="88">
        <v>0</v>
      </c>
      <c r="Z56" s="19" t="s">
        <v>98</v>
      </c>
      <c r="AA56" s="20" t="s">
        <v>98</v>
      </c>
      <c r="AB56" s="13">
        <v>694</v>
      </c>
      <c r="AC56" s="57">
        <v>0</v>
      </c>
      <c r="AD56" s="14">
        <v>28.899745457839501</v>
      </c>
      <c r="AE56" s="14">
        <v>29.0968110431862</v>
      </c>
      <c r="AF56" s="15">
        <v>0</v>
      </c>
      <c r="AG56" s="15">
        <v>0</v>
      </c>
      <c r="AH56" s="97">
        <v>0</v>
      </c>
      <c r="AI56" s="87">
        <v>0</v>
      </c>
      <c r="AJ56" s="13" t="s">
        <v>82</v>
      </c>
    </row>
    <row r="57" spans="1:36" x14ac:dyDescent="0.25">
      <c r="A57" s="4" t="s">
        <v>9</v>
      </c>
      <c r="B57" s="4" t="s">
        <v>11</v>
      </c>
      <c r="C57" s="13">
        <v>2504</v>
      </c>
      <c r="D57" s="57">
        <v>181</v>
      </c>
      <c r="E57" s="14">
        <v>51.547112167173303</v>
      </c>
      <c r="F57" s="14">
        <v>40.873451014868103</v>
      </c>
      <c r="G57" s="15">
        <v>0.45312032210883102</v>
      </c>
      <c r="H57" s="15">
        <v>9.6193250059261999</v>
      </c>
      <c r="I57" s="87">
        <v>0</v>
      </c>
      <c r="J57" s="87">
        <v>0</v>
      </c>
      <c r="K57" s="16">
        <v>2504</v>
      </c>
      <c r="L57" s="35">
        <v>181</v>
      </c>
      <c r="M57" s="17">
        <v>51.547112167173303</v>
      </c>
      <c r="N57" s="17">
        <v>40.873451014868103</v>
      </c>
      <c r="O57" s="18">
        <v>0.45312032210883102</v>
      </c>
      <c r="P57" s="18">
        <v>9.6193250059261999</v>
      </c>
      <c r="Q57" s="88">
        <v>0</v>
      </c>
      <c r="R57" s="88">
        <v>0</v>
      </c>
      <c r="S57" s="19" t="s">
        <v>77</v>
      </c>
      <c r="T57" s="90">
        <v>15635971.659450799</v>
      </c>
      <c r="U57" s="90">
        <v>1782494.79710709</v>
      </c>
      <c r="V57" s="13" t="s">
        <v>99</v>
      </c>
      <c r="W57" s="13" t="s">
        <v>96</v>
      </c>
      <c r="X57" s="88">
        <v>0</v>
      </c>
      <c r="Y57" s="88">
        <v>0</v>
      </c>
      <c r="Z57" s="19" t="s">
        <v>98</v>
      </c>
      <c r="AA57" s="20" t="s">
        <v>99</v>
      </c>
      <c r="AB57" s="13">
        <v>2504</v>
      </c>
      <c r="AC57" s="57">
        <v>181</v>
      </c>
      <c r="AD57" s="14">
        <v>51.547112167173303</v>
      </c>
      <c r="AE57" s="14">
        <v>40.873451014868103</v>
      </c>
      <c r="AF57" s="15">
        <v>0.45312032210883102</v>
      </c>
      <c r="AG57" s="15">
        <v>9.6193250059261999</v>
      </c>
      <c r="AH57" s="97">
        <v>0</v>
      </c>
      <c r="AI57" s="87">
        <v>0</v>
      </c>
      <c r="AJ57" s="13" t="s">
        <v>77</v>
      </c>
    </row>
    <row r="58" spans="1:36" x14ac:dyDescent="0.25">
      <c r="A58" s="4" t="s">
        <v>6</v>
      </c>
      <c r="B58" s="4" t="s">
        <v>8</v>
      </c>
      <c r="C58" s="13">
        <v>195</v>
      </c>
      <c r="D58" s="57">
        <v>0</v>
      </c>
      <c r="E58" s="14">
        <v>12.93318149936</v>
      </c>
      <c r="F58" s="14">
        <v>12.93318149936</v>
      </c>
      <c r="G58" s="15">
        <v>0</v>
      </c>
      <c r="H58" s="15">
        <v>0</v>
      </c>
      <c r="I58" s="87">
        <v>0</v>
      </c>
      <c r="J58" s="87">
        <v>0</v>
      </c>
      <c r="K58" s="16">
        <v>195</v>
      </c>
      <c r="L58" s="35">
        <v>0</v>
      </c>
      <c r="M58" s="17">
        <v>12.93318149936</v>
      </c>
      <c r="N58" s="17">
        <v>12.93318149936</v>
      </c>
      <c r="O58" s="18">
        <v>0</v>
      </c>
      <c r="P58" s="18">
        <v>0</v>
      </c>
      <c r="Q58" s="88">
        <v>0</v>
      </c>
      <c r="R58" s="88">
        <v>0</v>
      </c>
      <c r="S58" s="19" t="s">
        <v>77</v>
      </c>
      <c r="T58" s="90">
        <v>8092686.9390225802</v>
      </c>
      <c r="U58" s="90">
        <v>0</v>
      </c>
      <c r="V58" s="13" t="s">
        <v>77</v>
      </c>
      <c r="W58" s="13" t="s">
        <v>96</v>
      </c>
      <c r="X58" s="88">
        <v>0</v>
      </c>
      <c r="Y58" s="88">
        <v>0</v>
      </c>
      <c r="Z58" s="19" t="s">
        <v>77</v>
      </c>
      <c r="AA58" s="20" t="s">
        <v>77</v>
      </c>
      <c r="AB58" s="13">
        <v>195</v>
      </c>
      <c r="AC58" s="57">
        <v>0</v>
      </c>
      <c r="AD58" s="14">
        <v>12.93318149936</v>
      </c>
      <c r="AE58" s="14">
        <v>12.93318149936</v>
      </c>
      <c r="AF58" s="15">
        <v>0</v>
      </c>
      <c r="AG58" s="15">
        <v>0</v>
      </c>
      <c r="AH58" s="97">
        <v>0</v>
      </c>
      <c r="AI58" s="87">
        <v>0</v>
      </c>
      <c r="AJ58" s="13" t="s">
        <v>77</v>
      </c>
    </row>
    <row r="59" spans="1:36" x14ac:dyDescent="0.25">
      <c r="A59" s="4" t="s">
        <v>27</v>
      </c>
      <c r="B59" s="4" t="s">
        <v>26</v>
      </c>
      <c r="C59" s="13">
        <v>1606</v>
      </c>
      <c r="D59" s="57">
        <v>0</v>
      </c>
      <c r="E59" s="14">
        <v>26.809309278124498</v>
      </c>
      <c r="F59" s="14">
        <v>26.809309278124498</v>
      </c>
      <c r="G59" s="15">
        <v>0</v>
      </c>
      <c r="H59" s="15">
        <v>0</v>
      </c>
      <c r="I59" s="87">
        <v>0</v>
      </c>
      <c r="J59" s="87">
        <v>0</v>
      </c>
      <c r="K59" s="16">
        <v>1606</v>
      </c>
      <c r="L59" s="35">
        <v>0</v>
      </c>
      <c r="M59" s="17">
        <v>26.809309278124498</v>
      </c>
      <c r="N59" s="17">
        <v>26.809309278124498</v>
      </c>
      <c r="O59" s="18">
        <v>0</v>
      </c>
      <c r="P59" s="18">
        <v>0</v>
      </c>
      <c r="Q59" s="88">
        <v>0</v>
      </c>
      <c r="R59" s="88">
        <v>0</v>
      </c>
      <c r="S59" s="19" t="s">
        <v>77</v>
      </c>
      <c r="T59" s="90">
        <v>5035732.4301544698</v>
      </c>
      <c r="U59" s="90">
        <v>0</v>
      </c>
      <c r="V59" s="13" t="s">
        <v>98</v>
      </c>
      <c r="W59" s="13" t="s">
        <v>96</v>
      </c>
      <c r="X59" s="88">
        <v>0</v>
      </c>
      <c r="Y59" s="88">
        <v>0</v>
      </c>
      <c r="Z59" s="19" t="s">
        <v>98</v>
      </c>
      <c r="AA59" s="20" t="s">
        <v>98</v>
      </c>
      <c r="AB59" s="13">
        <v>1606</v>
      </c>
      <c r="AC59" s="57">
        <v>0</v>
      </c>
      <c r="AD59" s="14">
        <v>26.809309278124498</v>
      </c>
      <c r="AE59" s="14">
        <v>26.809309278124498</v>
      </c>
      <c r="AF59" s="15">
        <v>0</v>
      </c>
      <c r="AG59" s="15">
        <v>0</v>
      </c>
      <c r="AH59" s="97">
        <v>0</v>
      </c>
      <c r="AI59" s="87">
        <v>0</v>
      </c>
      <c r="AJ59" s="13" t="s">
        <v>77</v>
      </c>
    </row>
    <row r="60" spans="1:36" x14ac:dyDescent="0.25">
      <c r="A60" s="4" t="s">
        <v>9</v>
      </c>
      <c r="B60" s="4" t="s">
        <v>9</v>
      </c>
      <c r="C60" s="13">
        <v>6589</v>
      </c>
      <c r="D60" s="57">
        <v>219</v>
      </c>
      <c r="E60" s="14">
        <v>84.143586850204699</v>
      </c>
      <c r="F60" s="14">
        <v>70.2142006508452</v>
      </c>
      <c r="G60" s="15">
        <v>2.3594367896895601</v>
      </c>
      <c r="H60" s="15">
        <v>12.843282018375</v>
      </c>
      <c r="I60" s="87">
        <v>1</v>
      </c>
      <c r="J60" s="87">
        <v>1</v>
      </c>
      <c r="K60" s="16">
        <v>6589</v>
      </c>
      <c r="L60" s="35">
        <v>219</v>
      </c>
      <c r="M60" s="17">
        <v>84.143586850204699</v>
      </c>
      <c r="N60" s="17">
        <v>70.2142006508452</v>
      </c>
      <c r="O60" s="18">
        <v>2.3594367896895601</v>
      </c>
      <c r="P60" s="18">
        <v>12.843282018375</v>
      </c>
      <c r="Q60" s="88">
        <v>1</v>
      </c>
      <c r="R60" s="88">
        <v>1</v>
      </c>
      <c r="S60" s="19" t="s">
        <v>77</v>
      </c>
      <c r="T60" s="90">
        <v>17827446.3475958</v>
      </c>
      <c r="U60" s="90">
        <v>1397562.9725381599</v>
      </c>
      <c r="V60" s="13" t="s">
        <v>98</v>
      </c>
      <c r="W60" s="13" t="s">
        <v>101</v>
      </c>
      <c r="X60" s="88">
        <v>0</v>
      </c>
      <c r="Y60" s="88">
        <v>0</v>
      </c>
      <c r="Z60" s="19" t="s">
        <v>99</v>
      </c>
      <c r="AA60" s="20" t="s">
        <v>98</v>
      </c>
      <c r="AB60" s="13">
        <v>6589</v>
      </c>
      <c r="AC60" s="57">
        <v>219</v>
      </c>
      <c r="AD60" s="14">
        <v>84.143586850204699</v>
      </c>
      <c r="AE60" s="14">
        <v>70.2142006508452</v>
      </c>
      <c r="AF60" s="15">
        <v>2.3594367896895601</v>
      </c>
      <c r="AG60" s="15">
        <v>12.843282018375</v>
      </c>
      <c r="AH60" s="97">
        <v>1</v>
      </c>
      <c r="AI60" s="87">
        <v>1</v>
      </c>
      <c r="AJ60" s="13" t="s">
        <v>82</v>
      </c>
    </row>
  </sheetData>
  <sortState ref="A3:AJ60">
    <sortCondition ref="B1"/>
  </sortState>
  <mergeCells count="6">
    <mergeCell ref="V1:W1"/>
    <mergeCell ref="AB1:AJ1"/>
    <mergeCell ref="C1:J1"/>
    <mergeCell ref="K1:R1"/>
    <mergeCell ref="X1:Y1"/>
    <mergeCell ref="T1:U1"/>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0"/>
  <sheetViews>
    <sheetView zoomScale="85" zoomScaleNormal="85" workbookViewId="0">
      <selection activeCell="B1" sqref="B1:B1048576"/>
    </sheetView>
  </sheetViews>
  <sheetFormatPr defaultRowHeight="13.2" x14ac:dyDescent="0.25"/>
  <cols>
    <col min="1" max="1" width="13.44140625" bestFit="1" customWidth="1"/>
    <col min="2" max="2" width="32.88671875" bestFit="1" customWidth="1"/>
    <col min="3" max="3" width="13.109375" bestFit="1" customWidth="1"/>
    <col min="4" max="4" width="17.88671875" bestFit="1" customWidth="1"/>
    <col min="5" max="5" width="19" bestFit="1" customWidth="1"/>
    <col min="6" max="6" width="16.44140625" bestFit="1" customWidth="1"/>
    <col min="7" max="7" width="14.6640625" bestFit="1" customWidth="1"/>
    <col min="8" max="8" width="14.44140625" bestFit="1" customWidth="1"/>
    <col min="9" max="11" width="13.5546875" bestFit="1" customWidth="1"/>
    <col min="12" max="12" width="18" bestFit="1" customWidth="1"/>
    <col min="13" max="13" width="13.109375" bestFit="1" customWidth="1"/>
    <col min="14" max="14" width="17.88671875" bestFit="1" customWidth="1"/>
    <col min="15" max="15" width="19" bestFit="1" customWidth="1"/>
    <col min="16" max="16" width="16.44140625" bestFit="1" customWidth="1"/>
    <col min="17" max="17" width="14.6640625" bestFit="1" customWidth="1"/>
    <col min="18" max="18" width="14.44140625" bestFit="1" customWidth="1"/>
    <col min="19" max="21" width="13.5546875" bestFit="1" customWidth="1"/>
    <col min="22" max="22" width="18" bestFit="1" customWidth="1"/>
    <col min="23" max="23" width="21.109375" bestFit="1" customWidth="1"/>
    <col min="24" max="24" width="15.109375" bestFit="1" customWidth="1"/>
    <col min="25" max="26" width="22.33203125" customWidth="1"/>
    <col min="27" max="27" width="11.88671875" customWidth="1"/>
    <col min="28" max="28" width="23.6640625" bestFit="1" customWidth="1"/>
    <col min="29" max="29" width="11.88671875" customWidth="1"/>
    <col min="30" max="30" width="25.33203125" customWidth="1"/>
    <col min="31" max="31" width="13.6640625" bestFit="1" customWidth="1"/>
    <col min="32" max="32" width="16.88671875" bestFit="1" customWidth="1"/>
    <col min="33" max="33" width="13.6640625" bestFit="1" customWidth="1"/>
    <col min="34" max="34" width="12.88671875" bestFit="1" customWidth="1"/>
    <col min="35" max="35" width="26.44140625" bestFit="1" customWidth="1"/>
    <col min="36" max="36" width="14.109375" bestFit="1" customWidth="1"/>
    <col min="37" max="37" width="23.6640625" bestFit="1" customWidth="1"/>
    <col min="38" max="38" width="16.109375" bestFit="1" customWidth="1"/>
    <col min="39" max="39" width="13.109375" bestFit="1" customWidth="1"/>
    <col min="40" max="40" width="11.33203125" bestFit="1" customWidth="1"/>
    <col min="41" max="41" width="11.6640625" bestFit="1" customWidth="1"/>
    <col min="42" max="42" width="13.109375" bestFit="1" customWidth="1"/>
    <col min="43" max="43" width="14.6640625" bestFit="1" customWidth="1"/>
    <col min="44" max="44" width="14.44140625" bestFit="1" customWidth="1"/>
    <col min="45" max="47" width="13.5546875" bestFit="1" customWidth="1"/>
    <col min="48" max="48" width="20.33203125" bestFit="1" customWidth="1"/>
    <col min="49" max="49" width="18.6640625" bestFit="1" customWidth="1"/>
    <col min="51" max="51" width="30.6640625" customWidth="1"/>
  </cols>
  <sheetData>
    <row r="1" spans="1:51" x14ac:dyDescent="0.25">
      <c r="A1" s="4"/>
      <c r="B1" s="4"/>
      <c r="C1" s="118" t="s">
        <v>104</v>
      </c>
      <c r="D1" s="119"/>
      <c r="E1" s="119"/>
      <c r="F1" s="119"/>
      <c r="G1" s="119"/>
      <c r="H1" s="119"/>
      <c r="I1" s="119"/>
      <c r="J1" s="119"/>
      <c r="K1" s="119"/>
      <c r="L1" s="31"/>
      <c r="M1" s="125" t="s">
        <v>105</v>
      </c>
      <c r="N1" s="126"/>
      <c r="O1" s="126"/>
      <c r="P1" s="126"/>
      <c r="Q1" s="126"/>
      <c r="R1" s="126"/>
      <c r="S1" s="126"/>
      <c r="T1" s="126"/>
      <c r="U1" s="126"/>
      <c r="V1" s="82"/>
      <c r="W1" s="61" t="s">
        <v>106</v>
      </c>
      <c r="X1" s="61"/>
      <c r="Y1" s="123" t="s">
        <v>107</v>
      </c>
      <c r="Z1" s="124"/>
      <c r="AA1" s="64"/>
      <c r="AB1" s="115" t="s">
        <v>109</v>
      </c>
      <c r="AC1" s="115"/>
      <c r="AD1" s="62"/>
      <c r="AE1" s="125" t="s">
        <v>110</v>
      </c>
      <c r="AF1" s="126"/>
      <c r="AG1" s="130"/>
      <c r="AH1" s="63"/>
      <c r="AI1" s="61" t="s">
        <v>111</v>
      </c>
      <c r="AJ1" s="61"/>
      <c r="AK1" s="64" t="s">
        <v>112</v>
      </c>
      <c r="AL1" s="64"/>
      <c r="AM1" s="115" t="s">
        <v>113</v>
      </c>
      <c r="AN1" s="115"/>
      <c r="AO1" s="115"/>
      <c r="AP1" s="115"/>
      <c r="AQ1" s="115"/>
      <c r="AR1" s="115"/>
      <c r="AS1" s="115"/>
      <c r="AT1" s="115"/>
      <c r="AU1" s="115"/>
      <c r="AV1" s="115"/>
      <c r="AW1" s="62"/>
      <c r="AX1" s="1"/>
      <c r="AY1" s="1" t="s">
        <v>108</v>
      </c>
    </row>
    <row r="2" spans="1:51" s="2" customFormat="1" ht="39" customHeight="1" x14ac:dyDescent="0.25">
      <c r="A2" s="24" t="s">
        <v>1</v>
      </c>
      <c r="B2" s="24" t="s">
        <v>0</v>
      </c>
      <c r="C2" s="9" t="s">
        <v>117</v>
      </c>
      <c r="D2" s="9" t="s">
        <v>118</v>
      </c>
      <c r="E2" s="78" t="s">
        <v>164</v>
      </c>
      <c r="F2" s="9" t="s">
        <v>120</v>
      </c>
      <c r="G2" s="9" t="s">
        <v>119</v>
      </c>
      <c r="H2" s="78" t="s">
        <v>165</v>
      </c>
      <c r="I2" s="9" t="s">
        <v>145</v>
      </c>
      <c r="J2" s="9" t="s">
        <v>146</v>
      </c>
      <c r="K2" s="78" t="s">
        <v>174</v>
      </c>
      <c r="L2" s="9" t="s">
        <v>135</v>
      </c>
      <c r="M2" s="10" t="s">
        <v>117</v>
      </c>
      <c r="N2" s="10" t="s">
        <v>118</v>
      </c>
      <c r="O2" s="71" t="s">
        <v>164</v>
      </c>
      <c r="P2" s="10" t="s">
        <v>120</v>
      </c>
      <c r="Q2" s="10" t="s">
        <v>119</v>
      </c>
      <c r="R2" s="71" t="s">
        <v>165</v>
      </c>
      <c r="S2" s="10" t="s">
        <v>145</v>
      </c>
      <c r="T2" s="10" t="s">
        <v>146</v>
      </c>
      <c r="U2" s="71" t="s">
        <v>174</v>
      </c>
      <c r="V2" s="10" t="s">
        <v>124</v>
      </c>
      <c r="W2" s="11" t="s">
        <v>49</v>
      </c>
      <c r="X2" s="11" t="s">
        <v>125</v>
      </c>
      <c r="Y2" s="12" t="s">
        <v>173</v>
      </c>
      <c r="Z2" s="91" t="s">
        <v>171</v>
      </c>
      <c r="AA2" s="12" t="s">
        <v>126</v>
      </c>
      <c r="AB2" s="9" t="s">
        <v>53</v>
      </c>
      <c r="AC2" s="9" t="s">
        <v>64</v>
      </c>
      <c r="AD2" s="9" t="s">
        <v>128</v>
      </c>
      <c r="AE2" s="10" t="s">
        <v>137</v>
      </c>
      <c r="AF2" s="10" t="s">
        <v>138</v>
      </c>
      <c r="AG2" s="71" t="s">
        <v>175</v>
      </c>
      <c r="AH2" s="10" t="s">
        <v>136</v>
      </c>
      <c r="AI2" s="11" t="s">
        <v>52</v>
      </c>
      <c r="AJ2" s="11" t="s">
        <v>133</v>
      </c>
      <c r="AK2" s="12" t="s">
        <v>53</v>
      </c>
      <c r="AL2" s="83" t="s">
        <v>134</v>
      </c>
      <c r="AM2" s="9" t="s">
        <v>117</v>
      </c>
      <c r="AN2" s="9" t="s">
        <v>118</v>
      </c>
      <c r="AO2" s="78" t="s">
        <v>164</v>
      </c>
      <c r="AP2" s="9" t="s">
        <v>120</v>
      </c>
      <c r="AQ2" s="9" t="s">
        <v>119</v>
      </c>
      <c r="AR2" s="78" t="s">
        <v>165</v>
      </c>
      <c r="AS2" s="9" t="s">
        <v>145</v>
      </c>
      <c r="AT2" s="9" t="s">
        <v>146</v>
      </c>
      <c r="AU2" s="78" t="s">
        <v>174</v>
      </c>
      <c r="AV2" s="68" t="s">
        <v>65</v>
      </c>
      <c r="AW2" s="9" t="s">
        <v>129</v>
      </c>
      <c r="AY2" s="2" t="s">
        <v>116</v>
      </c>
    </row>
    <row r="3" spans="1:51" x14ac:dyDescent="0.25">
      <c r="A3" s="4" t="s">
        <v>9</v>
      </c>
      <c r="B3" s="4" t="s">
        <v>12</v>
      </c>
      <c r="C3" s="13">
        <f>Overstroming!C3</f>
        <v>1673</v>
      </c>
      <c r="D3" s="57">
        <f>Overstroming!D3</f>
        <v>15</v>
      </c>
      <c r="E3" s="79">
        <f>(D3/721)*100</f>
        <v>2.0804438280166435</v>
      </c>
      <c r="F3" s="14">
        <f>Overstroming!E3</f>
        <v>75.191890011825507</v>
      </c>
      <c r="G3" s="15">
        <f>Overstroming!H3</f>
        <v>4.5795378200078902</v>
      </c>
      <c r="H3" s="80">
        <f>(G3/45.06346464)*100</f>
        <v>10.162418395018218</v>
      </c>
      <c r="I3" s="13">
        <f>Overstroming!I3</f>
        <v>0</v>
      </c>
      <c r="J3" s="13">
        <f>Overstroming!J3</f>
        <v>0</v>
      </c>
      <c r="K3" s="81">
        <f>(J3/1)*100</f>
        <v>0</v>
      </c>
      <c r="L3" s="57">
        <f>(K3+E3+H3)/3</f>
        <v>4.0809540743449544</v>
      </c>
      <c r="M3" s="16">
        <f>Overstroming!K3</f>
        <v>1673</v>
      </c>
      <c r="N3" s="35">
        <f>Overstroming!L3</f>
        <v>15</v>
      </c>
      <c r="O3" s="76">
        <f>(N3/721)*100</f>
        <v>2.0804438280166435</v>
      </c>
      <c r="P3" s="17">
        <f>Overstroming!M3</f>
        <v>75.191890011825507</v>
      </c>
      <c r="Q3" s="18">
        <f>Overstroming!P3</f>
        <v>4.5795378200078902</v>
      </c>
      <c r="R3" s="77">
        <f>(Q3/45.06346464)*100</f>
        <v>10.162418395018218</v>
      </c>
      <c r="S3" s="16">
        <f>Overstroming!Q3</f>
        <v>0</v>
      </c>
      <c r="T3" s="16">
        <f>Overstroming!R3</f>
        <v>0</v>
      </c>
      <c r="U3" s="73">
        <f>(T3/1)*100</f>
        <v>0</v>
      </c>
      <c r="V3" s="35">
        <f>(U3+O3+R3)/3</f>
        <v>4.0809540743449544</v>
      </c>
      <c r="W3" s="19">
        <v>0</v>
      </c>
      <c r="X3" s="19">
        <f>W3</f>
        <v>0</v>
      </c>
      <c r="Y3" s="92">
        <f>(Overstroming!U3/Overstroming!T3)*100</f>
        <v>7.167662466374483</v>
      </c>
      <c r="Z3" s="94">
        <f>(Y3/46.6877887917123)*100</f>
        <v>15.352327989555242</v>
      </c>
      <c r="AA3" s="93">
        <f>Z3</f>
        <v>15.352327989555242</v>
      </c>
      <c r="AB3" s="13">
        <v>50</v>
      </c>
      <c r="AC3" s="13">
        <v>0</v>
      </c>
      <c r="AD3" s="13">
        <f>SUM(AB3:AC3)/2</f>
        <v>25</v>
      </c>
      <c r="AE3" s="16">
        <f>Overstroming!X3</f>
        <v>0</v>
      </c>
      <c r="AF3" s="16">
        <f>Overstroming!Y3</f>
        <v>0</v>
      </c>
      <c r="AG3" s="73">
        <f>(AF3/1)*100</f>
        <v>0</v>
      </c>
      <c r="AH3" s="16">
        <f>AG3</f>
        <v>0</v>
      </c>
      <c r="AI3" s="19">
        <v>50</v>
      </c>
      <c r="AJ3" s="19">
        <f>AI3</f>
        <v>50</v>
      </c>
      <c r="AK3" s="20">
        <v>50</v>
      </c>
      <c r="AL3" s="20">
        <f>AK3</f>
        <v>50</v>
      </c>
      <c r="AM3" s="13">
        <f>Overstroming!AB3</f>
        <v>1673</v>
      </c>
      <c r="AN3" s="13">
        <f>Overstroming!AC3</f>
        <v>15</v>
      </c>
      <c r="AO3" s="79">
        <f>(AN3/721)*100</f>
        <v>2.0804438280166435</v>
      </c>
      <c r="AP3" s="14">
        <f>Overstroming!AD3</f>
        <v>75.191890011825507</v>
      </c>
      <c r="AQ3" s="15">
        <f>Overstroming!AG3</f>
        <v>4.5795378200078902</v>
      </c>
      <c r="AR3" s="80">
        <f>(AQ3/45.06346464)*100</f>
        <v>10.162418395018218</v>
      </c>
      <c r="AS3" s="57">
        <f>Overstroming!AH3</f>
        <v>0</v>
      </c>
      <c r="AT3" s="13">
        <f>Overstroming!AI3</f>
        <v>0</v>
      </c>
      <c r="AU3" s="81">
        <f>(AT3/1)*100</f>
        <v>0</v>
      </c>
      <c r="AV3" s="13">
        <v>0</v>
      </c>
      <c r="AW3" s="57">
        <f>SUM(AO3+AR3+AU3+AV3)/4</f>
        <v>3.0607155557587156</v>
      </c>
    </row>
    <row r="4" spans="1:51" x14ac:dyDescent="0.25">
      <c r="A4" s="4" t="s">
        <v>3</v>
      </c>
      <c r="B4" s="4" t="s">
        <v>2</v>
      </c>
      <c r="C4" s="13">
        <f>Overstroming!C4</f>
        <v>3683</v>
      </c>
      <c r="D4" s="57">
        <f>Overstroming!D4</f>
        <v>0</v>
      </c>
      <c r="E4" s="79">
        <f>(D4/721)*100</f>
        <v>0</v>
      </c>
      <c r="F4" s="14">
        <f>Overstroming!E4</f>
        <v>121.485532024412</v>
      </c>
      <c r="G4" s="15">
        <f>Overstroming!H4</f>
        <v>0</v>
      </c>
      <c r="H4" s="80">
        <f>(G4/45.06346464)*100</f>
        <v>0</v>
      </c>
      <c r="I4" s="13">
        <f>Overstroming!I4</f>
        <v>1</v>
      </c>
      <c r="J4" s="13">
        <f>Overstroming!J4</f>
        <v>0</v>
      </c>
      <c r="K4" s="81">
        <f>(J4/1)*100</f>
        <v>0</v>
      </c>
      <c r="L4" s="57">
        <f>(K4+E4+H4)/3</f>
        <v>0</v>
      </c>
      <c r="M4" s="16">
        <f>Overstroming!K4</f>
        <v>3683</v>
      </c>
      <c r="N4" s="35">
        <f>Overstroming!L4</f>
        <v>0</v>
      </c>
      <c r="O4" s="76">
        <f>(N4/721)*100</f>
        <v>0</v>
      </c>
      <c r="P4" s="17">
        <f>Overstroming!M4</f>
        <v>121.485532024412</v>
      </c>
      <c r="Q4" s="18">
        <f>Overstroming!P4</f>
        <v>0</v>
      </c>
      <c r="R4" s="77">
        <f>(Q4/45.06346464)*100</f>
        <v>0</v>
      </c>
      <c r="S4" s="16">
        <f>Overstroming!Q4</f>
        <v>1</v>
      </c>
      <c r="T4" s="16">
        <f>Overstroming!R4</f>
        <v>0</v>
      </c>
      <c r="U4" s="73">
        <f>(T4/1)*100</f>
        <v>0</v>
      </c>
      <c r="V4" s="35">
        <f>(U4+O4+R4)/3</f>
        <v>0</v>
      </c>
      <c r="W4" s="19">
        <v>0</v>
      </c>
      <c r="X4" s="19">
        <f>W4</f>
        <v>0</v>
      </c>
      <c r="Y4" s="92">
        <f>(Overstroming!U4/Overstroming!T4)*100</f>
        <v>0</v>
      </c>
      <c r="Z4" s="94">
        <f>(Y4/46.6877887917123)*100</f>
        <v>0</v>
      </c>
      <c r="AA4" s="93">
        <f>Z4</f>
        <v>0</v>
      </c>
      <c r="AB4" s="13">
        <v>0</v>
      </c>
      <c r="AC4" s="13">
        <v>0</v>
      </c>
      <c r="AD4" s="13">
        <f>SUM(AB4:AC4)/2</f>
        <v>0</v>
      </c>
      <c r="AE4" s="16">
        <f>Overstroming!X4</f>
        <v>0</v>
      </c>
      <c r="AF4" s="16">
        <f>Overstroming!Y4</f>
        <v>0</v>
      </c>
      <c r="AG4" s="73">
        <f>(AF4/1)*100</f>
        <v>0</v>
      </c>
      <c r="AH4" s="16">
        <f>AG4</f>
        <v>0</v>
      </c>
      <c r="AI4" s="19">
        <v>0</v>
      </c>
      <c r="AJ4" s="19">
        <f>AI4</f>
        <v>0</v>
      </c>
      <c r="AK4" s="20">
        <v>0</v>
      </c>
      <c r="AL4" s="20">
        <f>AK4</f>
        <v>0</v>
      </c>
      <c r="AM4" s="13">
        <f>Overstroming!AB4</f>
        <v>3683</v>
      </c>
      <c r="AN4" s="13">
        <f>Overstroming!AC4</f>
        <v>0</v>
      </c>
      <c r="AO4" s="79">
        <f>(AN4/721)*100</f>
        <v>0</v>
      </c>
      <c r="AP4" s="14">
        <f>Overstroming!AD4</f>
        <v>121.485532024412</v>
      </c>
      <c r="AQ4" s="15">
        <f>Overstroming!AG4</f>
        <v>0</v>
      </c>
      <c r="AR4" s="80">
        <f>(AQ4/45.06346464)*100</f>
        <v>0</v>
      </c>
      <c r="AS4" s="57">
        <f>Overstroming!AH4</f>
        <v>1</v>
      </c>
      <c r="AT4" s="13">
        <f>Overstroming!AI4</f>
        <v>0</v>
      </c>
      <c r="AU4" s="81">
        <f>(AT4/1)*100</f>
        <v>0</v>
      </c>
      <c r="AV4" s="13">
        <v>0</v>
      </c>
      <c r="AW4" s="57">
        <f>SUM(AO4+AR4+AU4+AV4)/4</f>
        <v>0</v>
      </c>
    </row>
    <row r="5" spans="1:51" x14ac:dyDescent="0.25">
      <c r="A5" s="4" t="s">
        <v>32</v>
      </c>
      <c r="B5" s="4" t="s">
        <v>34</v>
      </c>
      <c r="C5" s="13">
        <f>Overstroming!C5</f>
        <v>2668</v>
      </c>
      <c r="D5" s="57">
        <f>Overstroming!D5</f>
        <v>0</v>
      </c>
      <c r="E5" s="79">
        <f>(D5/721)*100</f>
        <v>0</v>
      </c>
      <c r="F5" s="14">
        <f>Overstroming!E5</f>
        <v>14.880374828563999</v>
      </c>
      <c r="G5" s="15">
        <f>Overstroming!H5</f>
        <v>0</v>
      </c>
      <c r="H5" s="80">
        <f>(G5/45.06346464)*100</f>
        <v>0</v>
      </c>
      <c r="I5" s="13">
        <f>Overstroming!I5</f>
        <v>0</v>
      </c>
      <c r="J5" s="13">
        <f>Overstroming!J5</f>
        <v>0</v>
      </c>
      <c r="K5" s="81">
        <f>(J5/1)*100</f>
        <v>0</v>
      </c>
      <c r="L5" s="57">
        <f>(K5+E5+H5)/3</f>
        <v>0</v>
      </c>
      <c r="M5" s="16">
        <f>Overstroming!K5</f>
        <v>2668</v>
      </c>
      <c r="N5" s="35">
        <f>Overstroming!L5</f>
        <v>0</v>
      </c>
      <c r="O5" s="76">
        <f>(N5/721)*100</f>
        <v>0</v>
      </c>
      <c r="P5" s="17">
        <f>Overstroming!M5</f>
        <v>14.880374828563999</v>
      </c>
      <c r="Q5" s="18">
        <f>Overstroming!P5</f>
        <v>0</v>
      </c>
      <c r="R5" s="77">
        <f>(Q5/45.06346464)*100</f>
        <v>0</v>
      </c>
      <c r="S5" s="16">
        <f>Overstroming!Q5</f>
        <v>0</v>
      </c>
      <c r="T5" s="16">
        <f>Overstroming!R5</f>
        <v>0</v>
      </c>
      <c r="U5" s="73">
        <f>(T5/1)*100</f>
        <v>0</v>
      </c>
      <c r="V5" s="35">
        <f>(U5+O5+R5)/3</f>
        <v>0</v>
      </c>
      <c r="W5" s="19">
        <v>0</v>
      </c>
      <c r="X5" s="19">
        <f>W5</f>
        <v>0</v>
      </c>
      <c r="Y5" s="92">
        <f>(Overstroming!U5/Overstroming!T5)*100</f>
        <v>0</v>
      </c>
      <c r="Z5" s="94">
        <f>(Y5/46.6877887917123)*100</f>
        <v>0</v>
      </c>
      <c r="AA5" s="93">
        <f>Z5</f>
        <v>0</v>
      </c>
      <c r="AB5" s="13">
        <v>50</v>
      </c>
      <c r="AC5" s="13">
        <v>0</v>
      </c>
      <c r="AD5" s="13">
        <f>SUM(AB5:AC5)/2</f>
        <v>25</v>
      </c>
      <c r="AE5" s="16">
        <f>Overstroming!X5</f>
        <v>0</v>
      </c>
      <c r="AF5" s="16">
        <f>Overstroming!Y5</f>
        <v>0</v>
      </c>
      <c r="AG5" s="73">
        <f>(AF5/1)*100</f>
        <v>0</v>
      </c>
      <c r="AH5" s="16">
        <f>AG5</f>
        <v>0</v>
      </c>
      <c r="AI5" s="19">
        <v>50</v>
      </c>
      <c r="AJ5" s="19">
        <f>AI5</f>
        <v>50</v>
      </c>
      <c r="AK5" s="20">
        <v>50</v>
      </c>
      <c r="AL5" s="20">
        <f>AK5</f>
        <v>50</v>
      </c>
      <c r="AM5" s="13">
        <f>Overstroming!AB5</f>
        <v>2668</v>
      </c>
      <c r="AN5" s="13">
        <f>Overstroming!AC5</f>
        <v>0</v>
      </c>
      <c r="AO5" s="79">
        <f>(AN5/721)*100</f>
        <v>0</v>
      </c>
      <c r="AP5" s="14">
        <f>Overstroming!AD5</f>
        <v>14.880374828563999</v>
      </c>
      <c r="AQ5" s="15">
        <f>Overstroming!AG5</f>
        <v>0</v>
      </c>
      <c r="AR5" s="80">
        <f>(AQ5/45.06346464)*100</f>
        <v>0</v>
      </c>
      <c r="AS5" s="57">
        <f>Overstroming!AH5</f>
        <v>0</v>
      </c>
      <c r="AT5" s="13">
        <f>Overstroming!AI5</f>
        <v>0</v>
      </c>
      <c r="AU5" s="81">
        <f>(AT5/1)*100</f>
        <v>0</v>
      </c>
      <c r="AV5" s="13">
        <v>0</v>
      </c>
      <c r="AW5" s="57">
        <f>SUM(AO5+AR5+AU5+AV5)/4</f>
        <v>0</v>
      </c>
    </row>
    <row r="6" spans="1:51" x14ac:dyDescent="0.25">
      <c r="A6" s="4" t="s">
        <v>6</v>
      </c>
      <c r="B6" s="4" t="s">
        <v>6</v>
      </c>
      <c r="C6" s="13">
        <f>Overstroming!C6</f>
        <v>5716</v>
      </c>
      <c r="D6" s="57">
        <f>Overstroming!D6</f>
        <v>0</v>
      </c>
      <c r="E6" s="79">
        <f>(D6/721)*100</f>
        <v>0</v>
      </c>
      <c r="F6" s="14">
        <f>Overstroming!E6</f>
        <v>133.97212324543901</v>
      </c>
      <c r="G6" s="15">
        <f>Overstroming!H6</f>
        <v>0</v>
      </c>
      <c r="H6" s="80">
        <f>(G6/45.06346464)*100</f>
        <v>0</v>
      </c>
      <c r="I6" s="13">
        <f>Overstroming!I6</f>
        <v>1</v>
      </c>
      <c r="J6" s="13">
        <f>Overstroming!J6</f>
        <v>0</v>
      </c>
      <c r="K6" s="81">
        <f>(J6/1)*100</f>
        <v>0</v>
      </c>
      <c r="L6" s="57">
        <f>(K6+E6+H6)/3</f>
        <v>0</v>
      </c>
      <c r="M6" s="16">
        <f>Overstroming!K6</f>
        <v>5716</v>
      </c>
      <c r="N6" s="35">
        <f>Overstroming!L6</f>
        <v>0</v>
      </c>
      <c r="O6" s="76">
        <f>(N6/721)*100</f>
        <v>0</v>
      </c>
      <c r="P6" s="17">
        <f>Overstroming!M6</f>
        <v>133.97212324543901</v>
      </c>
      <c r="Q6" s="18">
        <f>Overstroming!P6</f>
        <v>0</v>
      </c>
      <c r="R6" s="77">
        <f>(Q6/45.06346464)*100</f>
        <v>0</v>
      </c>
      <c r="S6" s="16">
        <f>Overstroming!Q6</f>
        <v>1</v>
      </c>
      <c r="T6" s="16">
        <f>Overstroming!R6</f>
        <v>0</v>
      </c>
      <c r="U6" s="73">
        <f>(T6/1)*100</f>
        <v>0</v>
      </c>
      <c r="V6" s="35">
        <f>(U6+O6+R6)/3</f>
        <v>0</v>
      </c>
      <c r="W6" s="19">
        <v>0</v>
      </c>
      <c r="X6" s="19">
        <f>W6</f>
        <v>0</v>
      </c>
      <c r="Y6" s="92">
        <f>(Overstroming!U6/Overstroming!T6)*100</f>
        <v>0</v>
      </c>
      <c r="Z6" s="94">
        <f>(Y6/46.6877887917123)*100</f>
        <v>0</v>
      </c>
      <c r="AA6" s="93">
        <f>Z6</f>
        <v>0</v>
      </c>
      <c r="AB6" s="13">
        <v>0</v>
      </c>
      <c r="AC6" s="13">
        <v>0</v>
      </c>
      <c r="AD6" s="13">
        <f>SUM(AB6:AC6)/2</f>
        <v>0</v>
      </c>
      <c r="AE6" s="16">
        <f>Overstroming!X6</f>
        <v>0</v>
      </c>
      <c r="AF6" s="16">
        <f>Overstroming!Y6</f>
        <v>0</v>
      </c>
      <c r="AG6" s="73">
        <f>(AF6/1)*100</f>
        <v>0</v>
      </c>
      <c r="AH6" s="16">
        <f>AG6</f>
        <v>0</v>
      </c>
      <c r="AI6" s="19">
        <v>0</v>
      </c>
      <c r="AJ6" s="19">
        <f>AI6</f>
        <v>0</v>
      </c>
      <c r="AK6" s="20">
        <v>0</v>
      </c>
      <c r="AL6" s="20">
        <f>AK6</f>
        <v>0</v>
      </c>
      <c r="AM6" s="13">
        <f>Overstroming!AB6</f>
        <v>5716</v>
      </c>
      <c r="AN6" s="13">
        <f>Overstroming!AC6</f>
        <v>0</v>
      </c>
      <c r="AO6" s="79">
        <f>(AN6/721)*100</f>
        <v>0</v>
      </c>
      <c r="AP6" s="14">
        <f>Overstroming!AD6</f>
        <v>133.97212324543901</v>
      </c>
      <c r="AQ6" s="15">
        <f>Overstroming!AG6</f>
        <v>0</v>
      </c>
      <c r="AR6" s="80">
        <f>(AQ6/45.06346464)*100</f>
        <v>0</v>
      </c>
      <c r="AS6" s="57">
        <f>Overstroming!AH6</f>
        <v>1</v>
      </c>
      <c r="AT6" s="13">
        <f>Overstroming!AI6</f>
        <v>0</v>
      </c>
      <c r="AU6" s="81">
        <f>(AT6/1)*100</f>
        <v>0</v>
      </c>
      <c r="AV6" s="13">
        <v>0</v>
      </c>
      <c r="AW6" s="57">
        <f>SUM(AO6+AR6+AU6+AV6)/4</f>
        <v>0</v>
      </c>
    </row>
    <row r="7" spans="1:51" x14ac:dyDescent="0.25">
      <c r="A7" s="4" t="s">
        <v>32</v>
      </c>
      <c r="B7" s="4" t="s">
        <v>40</v>
      </c>
      <c r="C7" s="13">
        <f>Overstroming!C7</f>
        <v>2902</v>
      </c>
      <c r="D7" s="57">
        <f>Overstroming!D7</f>
        <v>0</v>
      </c>
      <c r="E7" s="79">
        <f>(D7/721)*100</f>
        <v>0</v>
      </c>
      <c r="F7" s="14">
        <f>Overstroming!E7</f>
        <v>19.9471700572572</v>
      </c>
      <c r="G7" s="15">
        <f>Overstroming!H7</f>
        <v>0</v>
      </c>
      <c r="H7" s="80">
        <f>(G7/45.06346464)*100</f>
        <v>0</v>
      </c>
      <c r="I7" s="13">
        <f>Overstroming!I7</f>
        <v>0</v>
      </c>
      <c r="J7" s="13">
        <f>Overstroming!J7</f>
        <v>0</v>
      </c>
      <c r="K7" s="81">
        <f>(J7/1)*100</f>
        <v>0</v>
      </c>
      <c r="L7" s="57">
        <f>(K7+E7+H7)/3</f>
        <v>0</v>
      </c>
      <c r="M7" s="16">
        <f>Overstroming!K7</f>
        <v>2902</v>
      </c>
      <c r="N7" s="35">
        <f>Overstroming!L7</f>
        <v>0</v>
      </c>
      <c r="O7" s="76">
        <f>(N7/721)*100</f>
        <v>0</v>
      </c>
      <c r="P7" s="17">
        <f>Overstroming!M7</f>
        <v>19.9471700572572</v>
      </c>
      <c r="Q7" s="18">
        <f>Overstroming!P7</f>
        <v>0</v>
      </c>
      <c r="R7" s="77">
        <f>(Q7/45.06346464)*100</f>
        <v>0</v>
      </c>
      <c r="S7" s="16">
        <f>Overstroming!Q7</f>
        <v>0</v>
      </c>
      <c r="T7" s="16">
        <f>Overstroming!R7</f>
        <v>0</v>
      </c>
      <c r="U7" s="73">
        <f>(T7/1)*100</f>
        <v>0</v>
      </c>
      <c r="V7" s="35">
        <f>(U7+O7+R7)/3</f>
        <v>0</v>
      </c>
      <c r="W7" s="19">
        <v>0</v>
      </c>
      <c r="X7" s="19">
        <f>W7</f>
        <v>0</v>
      </c>
      <c r="Y7" s="92">
        <f>(Overstroming!U7/Overstroming!T7)*100</f>
        <v>2.4946921845274885E-3</v>
      </c>
      <c r="Z7" s="94">
        <f>(Y7/46.6877887917123)*100</f>
        <v>5.3433504757679365E-3</v>
      </c>
      <c r="AA7" s="93">
        <f>Z7</f>
        <v>5.3433504757679365E-3</v>
      </c>
      <c r="AB7" s="13">
        <v>50</v>
      </c>
      <c r="AC7" s="13">
        <v>0</v>
      </c>
      <c r="AD7" s="13">
        <f>SUM(AB7:AC7)/2</f>
        <v>25</v>
      </c>
      <c r="AE7" s="16">
        <f>Overstroming!X7</f>
        <v>0</v>
      </c>
      <c r="AF7" s="16">
        <f>Overstroming!Y7</f>
        <v>0</v>
      </c>
      <c r="AG7" s="73">
        <f>(AF7/1)*100</f>
        <v>0</v>
      </c>
      <c r="AH7" s="16">
        <f>AG7</f>
        <v>0</v>
      </c>
      <c r="AI7" s="19">
        <v>50</v>
      </c>
      <c r="AJ7" s="19">
        <f>AI7</f>
        <v>50</v>
      </c>
      <c r="AK7" s="20">
        <v>50</v>
      </c>
      <c r="AL7" s="20">
        <f>AK7</f>
        <v>50</v>
      </c>
      <c r="AM7" s="13">
        <f>Overstroming!AB7</f>
        <v>2902</v>
      </c>
      <c r="AN7" s="13">
        <f>Overstroming!AC7</f>
        <v>0</v>
      </c>
      <c r="AO7" s="79">
        <f>(AN7/721)*100</f>
        <v>0</v>
      </c>
      <c r="AP7" s="14">
        <f>Overstroming!AD7</f>
        <v>19.9471700572572</v>
      </c>
      <c r="AQ7" s="15">
        <f>Overstroming!AG7</f>
        <v>0</v>
      </c>
      <c r="AR7" s="80">
        <f>(AQ7/45.06346464)*100</f>
        <v>0</v>
      </c>
      <c r="AS7" s="57">
        <f>Overstroming!AH7</f>
        <v>0</v>
      </c>
      <c r="AT7" s="13">
        <f>Overstroming!AI7</f>
        <v>0</v>
      </c>
      <c r="AU7" s="81">
        <f>(AT7/1)*100</f>
        <v>0</v>
      </c>
      <c r="AV7" s="13">
        <v>0</v>
      </c>
      <c r="AW7" s="57">
        <f>SUM(AO7+AR7+AU7+AV7)/4</f>
        <v>0</v>
      </c>
    </row>
    <row r="8" spans="1:51" x14ac:dyDescent="0.25">
      <c r="A8" s="4" t="s">
        <v>15</v>
      </c>
      <c r="B8" s="4" t="s">
        <v>18</v>
      </c>
      <c r="C8" s="13">
        <f>Overstroming!C8</f>
        <v>5345</v>
      </c>
      <c r="D8" s="57">
        <f>Overstroming!D8</f>
        <v>0</v>
      </c>
      <c r="E8" s="79">
        <f>(D8/721)*100</f>
        <v>0</v>
      </c>
      <c r="F8" s="14">
        <f>Overstroming!E8</f>
        <v>99.705939760312404</v>
      </c>
      <c r="G8" s="15">
        <f>Overstroming!H8</f>
        <v>0</v>
      </c>
      <c r="H8" s="80">
        <f>(G8/45.06346464)*100</f>
        <v>0</v>
      </c>
      <c r="I8" s="13">
        <f>Overstroming!I8</f>
        <v>0</v>
      </c>
      <c r="J8" s="13">
        <f>Overstroming!J8</f>
        <v>0</v>
      </c>
      <c r="K8" s="81">
        <f>(J8/1)*100</f>
        <v>0</v>
      </c>
      <c r="L8" s="57">
        <f>(K8+E8+H8)/3</f>
        <v>0</v>
      </c>
      <c r="M8" s="16">
        <f>Overstroming!K8</f>
        <v>5345</v>
      </c>
      <c r="N8" s="35">
        <f>Overstroming!L8</f>
        <v>0</v>
      </c>
      <c r="O8" s="76">
        <f>(N8/721)*100</f>
        <v>0</v>
      </c>
      <c r="P8" s="17">
        <f>Overstroming!M8</f>
        <v>99.705939760312404</v>
      </c>
      <c r="Q8" s="18">
        <f>Overstroming!P8</f>
        <v>0</v>
      </c>
      <c r="R8" s="77">
        <f>(Q8/45.06346464)*100</f>
        <v>0</v>
      </c>
      <c r="S8" s="16">
        <f>Overstroming!Q8</f>
        <v>0</v>
      </c>
      <c r="T8" s="16">
        <f>Overstroming!R8</f>
        <v>0</v>
      </c>
      <c r="U8" s="73">
        <f>(T8/1)*100</f>
        <v>0</v>
      </c>
      <c r="V8" s="35">
        <f>(U8+O8+R8)/3</f>
        <v>0</v>
      </c>
      <c r="W8" s="19">
        <v>0</v>
      </c>
      <c r="X8" s="19">
        <f>W8</f>
        <v>0</v>
      </c>
      <c r="Y8" s="92">
        <f>(Overstroming!U8/Overstroming!T8)*100</f>
        <v>6.5987577863896654</v>
      </c>
      <c r="Z8" s="94">
        <f>(Y8/46.6877887917123)*100</f>
        <v>14.133798059763825</v>
      </c>
      <c r="AA8" s="93">
        <f>Z8</f>
        <v>14.133798059763825</v>
      </c>
      <c r="AB8" s="13">
        <v>50</v>
      </c>
      <c r="AC8" s="13">
        <v>100</v>
      </c>
      <c r="AD8" s="13">
        <f>SUM(AB8:AC8)/2</f>
        <v>75</v>
      </c>
      <c r="AE8" s="16">
        <f>Overstroming!X8</f>
        <v>0</v>
      </c>
      <c r="AF8" s="16">
        <f>Overstroming!Y8</f>
        <v>0</v>
      </c>
      <c r="AG8" s="73">
        <f>(AF8/1)*100</f>
        <v>0</v>
      </c>
      <c r="AH8" s="16">
        <f>AG8</f>
        <v>0</v>
      </c>
      <c r="AI8" s="19">
        <v>50</v>
      </c>
      <c r="AJ8" s="19">
        <f>AI8</f>
        <v>50</v>
      </c>
      <c r="AK8" s="20">
        <v>50</v>
      </c>
      <c r="AL8" s="20">
        <f>AK8</f>
        <v>50</v>
      </c>
      <c r="AM8" s="13">
        <f>Overstroming!AB8</f>
        <v>5345</v>
      </c>
      <c r="AN8" s="13">
        <f>Overstroming!AC8</f>
        <v>0</v>
      </c>
      <c r="AO8" s="79">
        <f>(AN8/721)*100</f>
        <v>0</v>
      </c>
      <c r="AP8" s="14">
        <f>Overstroming!AD8</f>
        <v>99.705939760312404</v>
      </c>
      <c r="AQ8" s="15">
        <f>Overstroming!AG8</f>
        <v>0</v>
      </c>
      <c r="AR8" s="80">
        <f>(AQ8/45.06346464)*100</f>
        <v>0</v>
      </c>
      <c r="AS8" s="57">
        <f>Overstroming!AH8</f>
        <v>0</v>
      </c>
      <c r="AT8" s="13">
        <f>Overstroming!AI8</f>
        <v>0</v>
      </c>
      <c r="AU8" s="81">
        <f>(AT8/1)*100</f>
        <v>0</v>
      </c>
      <c r="AV8" s="13">
        <v>0</v>
      </c>
      <c r="AW8" s="57">
        <f>SUM(AO8+AR8+AU8+AV8)/4</f>
        <v>0</v>
      </c>
    </row>
    <row r="9" spans="1:51" x14ac:dyDescent="0.25">
      <c r="A9" s="4" t="s">
        <v>147</v>
      </c>
      <c r="B9" s="4" t="s">
        <v>150</v>
      </c>
      <c r="C9" s="13">
        <f>Overstroming!C9</f>
        <v>153</v>
      </c>
      <c r="D9" s="57">
        <f>Overstroming!D9</f>
        <v>0</v>
      </c>
      <c r="E9" s="79">
        <f>(D9/721)*100</f>
        <v>0</v>
      </c>
      <c r="F9" s="14">
        <f>Overstroming!E9</f>
        <v>4.3832724574548099</v>
      </c>
      <c r="G9" s="15">
        <f>Overstroming!H9</f>
        <v>0</v>
      </c>
      <c r="H9" s="80">
        <f>(G9/45.06346464)*100</f>
        <v>0</v>
      </c>
      <c r="I9" s="13">
        <f>Overstroming!I9</f>
        <v>1</v>
      </c>
      <c r="J9" s="13">
        <f>Overstroming!J9</f>
        <v>0</v>
      </c>
      <c r="K9" s="81">
        <f>(J9/1)*100</f>
        <v>0</v>
      </c>
      <c r="L9" s="57">
        <f>(K9+E9+H9)/3</f>
        <v>0</v>
      </c>
      <c r="M9" s="16">
        <f>Overstroming!K9</f>
        <v>153</v>
      </c>
      <c r="N9" s="35">
        <f>Overstroming!L9</f>
        <v>0</v>
      </c>
      <c r="O9" s="76">
        <f>(N9/721)*100</f>
        <v>0</v>
      </c>
      <c r="P9" s="17">
        <f>Overstroming!M9</f>
        <v>4.3832724574548099</v>
      </c>
      <c r="Q9" s="18">
        <f>Overstroming!P9</f>
        <v>0</v>
      </c>
      <c r="R9" s="77">
        <f>(Q9/45.06346464)*100</f>
        <v>0</v>
      </c>
      <c r="S9" s="16">
        <f>Overstroming!Q9</f>
        <v>1</v>
      </c>
      <c r="T9" s="16">
        <f>Overstroming!R9</f>
        <v>0</v>
      </c>
      <c r="U9" s="73">
        <f>(T9/1)*100</f>
        <v>0</v>
      </c>
      <c r="V9" s="35">
        <f>(U9+O9+R9)/3</f>
        <v>0</v>
      </c>
      <c r="W9" s="19">
        <v>0</v>
      </c>
      <c r="X9" s="19">
        <f>W9</f>
        <v>0</v>
      </c>
      <c r="Y9" s="92">
        <f>(Overstroming!U9/Overstroming!T9)*100</f>
        <v>0</v>
      </c>
      <c r="Z9" s="94">
        <f>(Y9/46.6877887917123)*100</f>
        <v>0</v>
      </c>
      <c r="AA9" s="93">
        <f>Z9</f>
        <v>0</v>
      </c>
      <c r="AB9" s="13">
        <v>0</v>
      </c>
      <c r="AC9" s="13">
        <v>0</v>
      </c>
      <c r="AD9" s="13">
        <f>SUM(AB9:AC9)/2</f>
        <v>0</v>
      </c>
      <c r="AE9" s="16">
        <f>Overstroming!X9</f>
        <v>0</v>
      </c>
      <c r="AF9" s="16">
        <f>Overstroming!Y9</f>
        <v>0</v>
      </c>
      <c r="AG9" s="73">
        <f>(AF9/1)*100</f>
        <v>0</v>
      </c>
      <c r="AH9" s="16">
        <f>AG9</f>
        <v>0</v>
      </c>
      <c r="AI9" s="19">
        <v>0</v>
      </c>
      <c r="AJ9" s="19">
        <f>AI9</f>
        <v>0</v>
      </c>
      <c r="AK9" s="20">
        <v>0</v>
      </c>
      <c r="AL9" s="20">
        <f>AK9</f>
        <v>0</v>
      </c>
      <c r="AM9" s="13">
        <f>Overstroming!AB9</f>
        <v>153</v>
      </c>
      <c r="AN9" s="13">
        <f>Overstroming!AC9</f>
        <v>0</v>
      </c>
      <c r="AO9" s="79">
        <f>(AN9/721)*100</f>
        <v>0</v>
      </c>
      <c r="AP9" s="14">
        <f>Overstroming!AD9</f>
        <v>4.3832724574548099</v>
      </c>
      <c r="AQ9" s="15">
        <f>Overstroming!AG9</f>
        <v>0</v>
      </c>
      <c r="AR9" s="80">
        <f>(AQ9/45.06346464)*100</f>
        <v>0</v>
      </c>
      <c r="AS9" s="57">
        <f>Overstroming!AH9</f>
        <v>1</v>
      </c>
      <c r="AT9" s="13">
        <f>Overstroming!AI9</f>
        <v>0</v>
      </c>
      <c r="AU9" s="81">
        <f>(AT9/1)*100</f>
        <v>0</v>
      </c>
      <c r="AV9" s="13">
        <v>0</v>
      </c>
      <c r="AW9" s="57">
        <f>SUM(AO9+AR9+AU9+AV9)/4</f>
        <v>0</v>
      </c>
    </row>
    <row r="10" spans="1:51" x14ac:dyDescent="0.25">
      <c r="A10" s="4" t="s">
        <v>147</v>
      </c>
      <c r="B10" s="4" t="s">
        <v>157</v>
      </c>
      <c r="C10" s="13">
        <f>Overstroming!C10</f>
        <v>314</v>
      </c>
      <c r="D10" s="57">
        <f>Overstroming!D10</f>
        <v>0</v>
      </c>
      <c r="E10" s="79">
        <f>(D10/721)*100</f>
        <v>0</v>
      </c>
      <c r="F10" s="14">
        <f>Overstroming!E10</f>
        <v>8.0790382046415203</v>
      </c>
      <c r="G10" s="15">
        <f>Overstroming!H10</f>
        <v>0</v>
      </c>
      <c r="H10" s="80">
        <f>(G10/45.06346464)*100</f>
        <v>0</v>
      </c>
      <c r="I10" s="13">
        <f>Overstroming!I10</f>
        <v>0</v>
      </c>
      <c r="J10" s="13">
        <f>Overstroming!J10</f>
        <v>0</v>
      </c>
      <c r="K10" s="81">
        <f>(J10/1)*100</f>
        <v>0</v>
      </c>
      <c r="L10" s="57">
        <f>(K10+E10+H10)/3</f>
        <v>0</v>
      </c>
      <c r="M10" s="16">
        <f>Overstroming!K10</f>
        <v>314</v>
      </c>
      <c r="N10" s="35">
        <f>Overstroming!L10</f>
        <v>0</v>
      </c>
      <c r="O10" s="76">
        <f>(N10/721)*100</f>
        <v>0</v>
      </c>
      <c r="P10" s="17">
        <f>Overstroming!M10</f>
        <v>8.0790382046415203</v>
      </c>
      <c r="Q10" s="18">
        <f>Overstroming!P10</f>
        <v>0</v>
      </c>
      <c r="R10" s="77">
        <f>(Q10/45.06346464)*100</f>
        <v>0</v>
      </c>
      <c r="S10" s="16">
        <f>Overstroming!Q10</f>
        <v>0</v>
      </c>
      <c r="T10" s="16">
        <f>Overstroming!R10</f>
        <v>0</v>
      </c>
      <c r="U10" s="73">
        <f>(T10/1)*100</f>
        <v>0</v>
      </c>
      <c r="V10" s="35">
        <f>(U10+O10+R10)/3</f>
        <v>0</v>
      </c>
      <c r="W10" s="19">
        <v>0</v>
      </c>
      <c r="X10" s="19">
        <f>W10</f>
        <v>0</v>
      </c>
      <c r="Y10" s="92">
        <f>(Overstroming!U10/Overstroming!T10)*100</f>
        <v>0</v>
      </c>
      <c r="Z10" s="94">
        <f>(Y10/46.6877887917123)*100</f>
        <v>0</v>
      </c>
      <c r="AA10" s="93">
        <f>Z10</f>
        <v>0</v>
      </c>
      <c r="AB10" s="13">
        <v>0</v>
      </c>
      <c r="AC10" s="13">
        <v>0</v>
      </c>
      <c r="AD10" s="13">
        <f>SUM(AB10:AC10)/2</f>
        <v>0</v>
      </c>
      <c r="AE10" s="16">
        <f>Overstroming!X10</f>
        <v>0</v>
      </c>
      <c r="AF10" s="16">
        <f>Overstroming!Y10</f>
        <v>0</v>
      </c>
      <c r="AG10" s="73">
        <f>(AF10/1)*100</f>
        <v>0</v>
      </c>
      <c r="AH10" s="16">
        <f>AG10</f>
        <v>0</v>
      </c>
      <c r="AI10" s="19">
        <v>0</v>
      </c>
      <c r="AJ10" s="19">
        <f>AI10</f>
        <v>0</v>
      </c>
      <c r="AK10" s="20">
        <v>0</v>
      </c>
      <c r="AL10" s="20">
        <f>AK10</f>
        <v>0</v>
      </c>
      <c r="AM10" s="13">
        <f>Overstroming!AB10</f>
        <v>314</v>
      </c>
      <c r="AN10" s="13">
        <f>Overstroming!AC10</f>
        <v>0</v>
      </c>
      <c r="AO10" s="79">
        <f>(AN10/721)*100</f>
        <v>0</v>
      </c>
      <c r="AP10" s="14">
        <f>Overstroming!AD10</f>
        <v>8.0790382046415203</v>
      </c>
      <c r="AQ10" s="15">
        <f>Overstroming!AG10</f>
        <v>0</v>
      </c>
      <c r="AR10" s="80">
        <f>(AQ10/45.06346464)*100</f>
        <v>0</v>
      </c>
      <c r="AS10" s="57">
        <f>Overstroming!AH10</f>
        <v>0</v>
      </c>
      <c r="AT10" s="13">
        <f>Overstroming!AI10</f>
        <v>0</v>
      </c>
      <c r="AU10" s="81">
        <f>(AT10/1)*100</f>
        <v>0</v>
      </c>
      <c r="AV10" s="13">
        <v>0</v>
      </c>
      <c r="AW10" s="57">
        <f>SUM(AO10+AR10+AU10+AV10)/4</f>
        <v>0</v>
      </c>
    </row>
    <row r="11" spans="1:51" x14ac:dyDescent="0.25">
      <c r="A11" s="4" t="s">
        <v>147</v>
      </c>
      <c r="B11" s="4" t="s">
        <v>151</v>
      </c>
      <c r="C11" s="13">
        <f>Overstroming!C11</f>
        <v>25</v>
      </c>
      <c r="D11" s="57">
        <f>Overstroming!D11</f>
        <v>0</v>
      </c>
      <c r="E11" s="79">
        <f>(D11/721)*100</f>
        <v>0</v>
      </c>
      <c r="F11" s="14">
        <f>Overstroming!E11</f>
        <v>3.7354952909821502</v>
      </c>
      <c r="G11" s="15">
        <f>Overstroming!H11</f>
        <v>0</v>
      </c>
      <c r="H11" s="80">
        <f>(G11/45.06346464)*100</f>
        <v>0</v>
      </c>
      <c r="I11" s="13">
        <f>Overstroming!I11</f>
        <v>0</v>
      </c>
      <c r="J11" s="13">
        <f>Overstroming!J11</f>
        <v>0</v>
      </c>
      <c r="K11" s="81">
        <f>(J11/1)*100</f>
        <v>0</v>
      </c>
      <c r="L11" s="57">
        <f>(K11+E11+H11)/3</f>
        <v>0</v>
      </c>
      <c r="M11" s="16">
        <f>Overstroming!K11</f>
        <v>25</v>
      </c>
      <c r="N11" s="35">
        <f>Overstroming!L11</f>
        <v>0</v>
      </c>
      <c r="O11" s="76">
        <f>(N11/721)*100</f>
        <v>0</v>
      </c>
      <c r="P11" s="17">
        <f>Overstroming!M11</f>
        <v>3.7354952909821502</v>
      </c>
      <c r="Q11" s="18">
        <f>Overstroming!P11</f>
        <v>0</v>
      </c>
      <c r="R11" s="77">
        <f>(Q11/45.06346464)*100</f>
        <v>0</v>
      </c>
      <c r="S11" s="16">
        <f>Overstroming!Q11</f>
        <v>0</v>
      </c>
      <c r="T11" s="16">
        <f>Overstroming!R11</f>
        <v>0</v>
      </c>
      <c r="U11" s="73">
        <f>(T11/1)*100</f>
        <v>0</v>
      </c>
      <c r="V11" s="35">
        <f>(U11+O11+R11)/3</f>
        <v>0</v>
      </c>
      <c r="W11" s="19">
        <v>0</v>
      </c>
      <c r="X11" s="19">
        <f>W11</f>
        <v>0</v>
      </c>
      <c r="Y11" s="92">
        <f>(Overstroming!U11/Overstroming!T11)*100</f>
        <v>0</v>
      </c>
      <c r="Z11" s="94">
        <f>(Y11/46.6877887917123)*100</f>
        <v>0</v>
      </c>
      <c r="AA11" s="93">
        <f>Z11</f>
        <v>0</v>
      </c>
      <c r="AB11" s="13">
        <v>0</v>
      </c>
      <c r="AC11" s="13">
        <v>0</v>
      </c>
      <c r="AD11" s="13">
        <f>SUM(AB11:AC11)/2</f>
        <v>0</v>
      </c>
      <c r="AE11" s="16">
        <f>Overstroming!X11</f>
        <v>0</v>
      </c>
      <c r="AF11" s="16">
        <f>Overstroming!Y11</f>
        <v>0</v>
      </c>
      <c r="AG11" s="73">
        <f>(AF11/1)*100</f>
        <v>0</v>
      </c>
      <c r="AH11" s="16">
        <f>AG11</f>
        <v>0</v>
      </c>
      <c r="AI11" s="19">
        <v>0</v>
      </c>
      <c r="AJ11" s="19">
        <f>AI11</f>
        <v>0</v>
      </c>
      <c r="AK11" s="20">
        <v>0</v>
      </c>
      <c r="AL11" s="20">
        <f>AK11</f>
        <v>0</v>
      </c>
      <c r="AM11" s="13">
        <f>Overstroming!AB11</f>
        <v>25</v>
      </c>
      <c r="AN11" s="13">
        <f>Overstroming!AC11</f>
        <v>0</v>
      </c>
      <c r="AO11" s="79">
        <f>(AN11/721)*100</f>
        <v>0</v>
      </c>
      <c r="AP11" s="14">
        <f>Overstroming!AD11</f>
        <v>3.7354952909821502</v>
      </c>
      <c r="AQ11" s="15">
        <f>Overstroming!AG11</f>
        <v>0</v>
      </c>
      <c r="AR11" s="80">
        <f>(AQ11/45.06346464)*100</f>
        <v>0</v>
      </c>
      <c r="AS11" s="57">
        <f>Overstroming!AH11</f>
        <v>0</v>
      </c>
      <c r="AT11" s="13">
        <f>Overstroming!AI11</f>
        <v>0</v>
      </c>
      <c r="AU11" s="81">
        <f>(AT11/1)*100</f>
        <v>0</v>
      </c>
      <c r="AV11" s="13">
        <v>0</v>
      </c>
      <c r="AW11" s="57">
        <f>SUM(AO11+AR11+AU11+AV11)/4</f>
        <v>0</v>
      </c>
    </row>
    <row r="12" spans="1:51" x14ac:dyDescent="0.25">
      <c r="A12" s="4" t="s">
        <v>32</v>
      </c>
      <c r="B12" s="4" t="s">
        <v>43</v>
      </c>
      <c r="C12" s="13">
        <f>Overstroming!C12</f>
        <v>13</v>
      </c>
      <c r="D12" s="57">
        <f>Overstroming!D12</f>
        <v>0</v>
      </c>
      <c r="E12" s="79">
        <f>(D12/721)*100</f>
        <v>0</v>
      </c>
      <c r="F12" s="14">
        <f>Overstroming!E12</f>
        <v>2.7839312685122199</v>
      </c>
      <c r="G12" s="15">
        <f>Overstroming!H12</f>
        <v>0</v>
      </c>
      <c r="H12" s="80">
        <f>(G12/45.06346464)*100</f>
        <v>0</v>
      </c>
      <c r="I12" s="13">
        <f>Overstroming!I12</f>
        <v>0</v>
      </c>
      <c r="J12" s="13">
        <f>Overstroming!J12</f>
        <v>0</v>
      </c>
      <c r="K12" s="81">
        <f>(J12/1)*100</f>
        <v>0</v>
      </c>
      <c r="L12" s="57">
        <f>(K12+E12+H12)/3</f>
        <v>0</v>
      </c>
      <c r="M12" s="16">
        <f>Overstroming!K12</f>
        <v>13</v>
      </c>
      <c r="N12" s="35">
        <f>Overstroming!L12</f>
        <v>0</v>
      </c>
      <c r="O12" s="76">
        <f>(N12/721)*100</f>
        <v>0</v>
      </c>
      <c r="P12" s="17">
        <f>Overstroming!M12</f>
        <v>2.7839312685122199</v>
      </c>
      <c r="Q12" s="18">
        <f>Overstroming!P12</f>
        <v>0</v>
      </c>
      <c r="R12" s="77">
        <f>(Q12/45.06346464)*100</f>
        <v>0</v>
      </c>
      <c r="S12" s="16">
        <f>Overstroming!Q12</f>
        <v>0</v>
      </c>
      <c r="T12" s="16">
        <f>Overstroming!R12</f>
        <v>0</v>
      </c>
      <c r="U12" s="73">
        <f>(T12/1)*100</f>
        <v>0</v>
      </c>
      <c r="V12" s="35">
        <f>(U12+O12+R12)/3</f>
        <v>0</v>
      </c>
      <c r="W12" s="19">
        <v>0</v>
      </c>
      <c r="X12" s="19">
        <f>W12</f>
        <v>0</v>
      </c>
      <c r="Y12" s="92">
        <f>(Overstroming!U12/Overstroming!T12)*100</f>
        <v>0.177129610146049</v>
      </c>
      <c r="Z12" s="94">
        <f>(Y12/46.6877887917123)*100</f>
        <v>0.37939173117894981</v>
      </c>
      <c r="AA12" s="93">
        <f>Z12</f>
        <v>0.37939173117894981</v>
      </c>
      <c r="AB12" s="13">
        <v>0</v>
      </c>
      <c r="AC12" s="13">
        <v>0</v>
      </c>
      <c r="AD12" s="13">
        <f>SUM(AB12:AC12)/2</f>
        <v>0</v>
      </c>
      <c r="AE12" s="16">
        <f>Overstroming!X12</f>
        <v>0</v>
      </c>
      <c r="AF12" s="16">
        <f>Overstroming!Y12</f>
        <v>0</v>
      </c>
      <c r="AG12" s="73">
        <f>(AF12/1)*100</f>
        <v>0</v>
      </c>
      <c r="AH12" s="16">
        <f>AG12</f>
        <v>0</v>
      </c>
      <c r="AI12" s="19">
        <v>0</v>
      </c>
      <c r="AJ12" s="19">
        <f>AI12</f>
        <v>0</v>
      </c>
      <c r="AK12" s="20">
        <v>0</v>
      </c>
      <c r="AL12" s="20">
        <f>AK12</f>
        <v>0</v>
      </c>
      <c r="AM12" s="13">
        <f>Overstroming!AB12</f>
        <v>13</v>
      </c>
      <c r="AN12" s="13">
        <f>Overstroming!AC12</f>
        <v>0</v>
      </c>
      <c r="AO12" s="79">
        <f>(AN12/721)*100</f>
        <v>0</v>
      </c>
      <c r="AP12" s="14">
        <f>Overstroming!AD12</f>
        <v>2.7839312685122199</v>
      </c>
      <c r="AQ12" s="15">
        <f>Overstroming!AG12</f>
        <v>0</v>
      </c>
      <c r="AR12" s="80">
        <f>(AQ12/45.06346464)*100</f>
        <v>0</v>
      </c>
      <c r="AS12" s="57">
        <f>Overstroming!AH12</f>
        <v>0</v>
      </c>
      <c r="AT12" s="13">
        <f>Overstroming!AI12</f>
        <v>0</v>
      </c>
      <c r="AU12" s="81">
        <f>(AT12/1)*100</f>
        <v>0</v>
      </c>
      <c r="AV12" s="13">
        <v>0</v>
      </c>
      <c r="AW12" s="57">
        <f>SUM(AO12+AR12+AU12+AV12)/4</f>
        <v>0</v>
      </c>
    </row>
    <row r="13" spans="1:51" x14ac:dyDescent="0.25">
      <c r="A13" s="4" t="s">
        <v>15</v>
      </c>
      <c r="B13" s="4" t="s">
        <v>21</v>
      </c>
      <c r="C13" s="13">
        <f>Overstroming!C13</f>
        <v>4155</v>
      </c>
      <c r="D13" s="57">
        <f>Overstroming!D13</f>
        <v>136</v>
      </c>
      <c r="E13" s="79">
        <f>(D13/721)*100</f>
        <v>18.8626907073509</v>
      </c>
      <c r="F13" s="14">
        <f>Overstroming!E13</f>
        <v>44.124147268468903</v>
      </c>
      <c r="G13" s="15">
        <f>Overstroming!H13</f>
        <v>7.1910195171388898</v>
      </c>
      <c r="H13" s="80">
        <f>(G13/45.06346464)*100</f>
        <v>15.957538051248449</v>
      </c>
      <c r="I13" s="13">
        <f>Overstroming!I13</f>
        <v>3</v>
      </c>
      <c r="J13" s="13">
        <f>Overstroming!J13</f>
        <v>0</v>
      </c>
      <c r="K13" s="81">
        <f>(J13/1)*100</f>
        <v>0</v>
      </c>
      <c r="L13" s="57">
        <f>(K13+E13+H13)/3</f>
        <v>11.606742919533117</v>
      </c>
      <c r="M13" s="16">
        <f>Overstroming!K13</f>
        <v>4155</v>
      </c>
      <c r="N13" s="35">
        <f>Overstroming!L13</f>
        <v>136</v>
      </c>
      <c r="O13" s="76">
        <f>(N13/721)*100</f>
        <v>18.8626907073509</v>
      </c>
      <c r="P13" s="17">
        <f>Overstroming!M13</f>
        <v>44.124147268468903</v>
      </c>
      <c r="Q13" s="18">
        <f>Overstroming!P13</f>
        <v>7.1910195171388898</v>
      </c>
      <c r="R13" s="77">
        <f>(Q13/45.06346464)*100</f>
        <v>15.957538051248449</v>
      </c>
      <c r="S13" s="16">
        <f>Overstroming!Q13</f>
        <v>3</v>
      </c>
      <c r="T13" s="16">
        <f>Overstroming!R13</f>
        <v>0</v>
      </c>
      <c r="U13" s="73">
        <f>(T13/1)*100</f>
        <v>0</v>
      </c>
      <c r="V13" s="35">
        <f>(U13+O13+R13)/3</f>
        <v>11.606742919533117</v>
      </c>
      <c r="W13" s="19">
        <v>0</v>
      </c>
      <c r="X13" s="19">
        <f>W13</f>
        <v>0</v>
      </c>
      <c r="Y13" s="92">
        <f>(Overstroming!U13/Overstroming!T13)*100</f>
        <v>0</v>
      </c>
      <c r="Z13" s="94">
        <f>(Y13/46.6877887917123)*100</f>
        <v>0</v>
      </c>
      <c r="AA13" s="93">
        <f>Z13</f>
        <v>0</v>
      </c>
      <c r="AB13" s="13">
        <v>50</v>
      </c>
      <c r="AC13" s="13">
        <v>0</v>
      </c>
      <c r="AD13" s="13">
        <f>SUM(AB13:AC13)/2</f>
        <v>25</v>
      </c>
      <c r="AE13" s="16">
        <f>Overstroming!X13</f>
        <v>2</v>
      </c>
      <c r="AF13" s="16">
        <f>Overstroming!Y13</f>
        <v>0</v>
      </c>
      <c r="AG13" s="73">
        <f>(AF13/1)*100</f>
        <v>0</v>
      </c>
      <c r="AH13" s="16">
        <f>AG13</f>
        <v>0</v>
      </c>
      <c r="AI13" s="19">
        <v>50</v>
      </c>
      <c r="AJ13" s="19">
        <f>AI13</f>
        <v>50</v>
      </c>
      <c r="AK13" s="20">
        <v>50</v>
      </c>
      <c r="AL13" s="20">
        <f>AK13</f>
        <v>50</v>
      </c>
      <c r="AM13" s="13">
        <f>Overstroming!AB13</f>
        <v>4155</v>
      </c>
      <c r="AN13" s="13">
        <f>Overstroming!AC13</f>
        <v>136</v>
      </c>
      <c r="AO13" s="79">
        <f>(AN13/721)*100</f>
        <v>18.8626907073509</v>
      </c>
      <c r="AP13" s="14">
        <f>Overstroming!AD13</f>
        <v>44.124147268468903</v>
      </c>
      <c r="AQ13" s="15">
        <f>Overstroming!AG13</f>
        <v>7.1910195171388898</v>
      </c>
      <c r="AR13" s="80">
        <f>(AQ13/45.06346464)*100</f>
        <v>15.957538051248449</v>
      </c>
      <c r="AS13" s="57">
        <f>Overstroming!AH13</f>
        <v>3</v>
      </c>
      <c r="AT13" s="13">
        <f>Overstroming!AI13</f>
        <v>0</v>
      </c>
      <c r="AU13" s="81">
        <f>(AT13/1)*100</f>
        <v>0</v>
      </c>
      <c r="AV13" s="13">
        <v>0</v>
      </c>
      <c r="AW13" s="57">
        <f>SUM(AO13+AR13+AU13+AV13)/4</f>
        <v>8.7050571896498372</v>
      </c>
    </row>
    <row r="14" spans="1:51" x14ac:dyDescent="0.25">
      <c r="A14" s="4" t="s">
        <v>15</v>
      </c>
      <c r="B14" s="4" t="s">
        <v>24</v>
      </c>
      <c r="C14" s="13">
        <f>Overstroming!C14</f>
        <v>14429</v>
      </c>
      <c r="D14" s="57">
        <f>Overstroming!D14</f>
        <v>18</v>
      </c>
      <c r="E14" s="79">
        <f>(D14/721)*100</f>
        <v>2.496532593619972</v>
      </c>
      <c r="F14" s="14">
        <f>Overstroming!E14</f>
        <v>133.47735268450899</v>
      </c>
      <c r="G14" s="15">
        <f>Overstroming!H14</f>
        <v>0.26507935735621602</v>
      </c>
      <c r="H14" s="80">
        <f>(G14/45.06346464)*100</f>
        <v>0.5882356349514275</v>
      </c>
      <c r="I14" s="13">
        <f>Overstroming!I14</f>
        <v>1</v>
      </c>
      <c r="J14" s="13">
        <f>Overstroming!J14</f>
        <v>1</v>
      </c>
      <c r="K14" s="81">
        <f>(J14/1)*100</f>
        <v>100</v>
      </c>
      <c r="L14" s="57">
        <f>(K14+E14+H14)/3</f>
        <v>34.361589409523802</v>
      </c>
      <c r="M14" s="16">
        <f>Overstroming!K14</f>
        <v>14429</v>
      </c>
      <c r="N14" s="35">
        <f>Overstroming!L14</f>
        <v>18</v>
      </c>
      <c r="O14" s="76">
        <f>(N14/721)*100</f>
        <v>2.496532593619972</v>
      </c>
      <c r="P14" s="17">
        <f>Overstroming!M14</f>
        <v>133.47735268450899</v>
      </c>
      <c r="Q14" s="18">
        <f>Overstroming!P14</f>
        <v>0.26507935735621602</v>
      </c>
      <c r="R14" s="77">
        <f>(Q14/45.06346464)*100</f>
        <v>0.5882356349514275</v>
      </c>
      <c r="S14" s="16">
        <f>Overstroming!Q14</f>
        <v>1</v>
      </c>
      <c r="T14" s="16">
        <f>Overstroming!R14</f>
        <v>1</v>
      </c>
      <c r="U14" s="73">
        <f>(T14/1)*100</f>
        <v>100</v>
      </c>
      <c r="V14" s="35">
        <f>(U14+O14+R14)/3</f>
        <v>34.361589409523802</v>
      </c>
      <c r="W14" s="19">
        <v>0</v>
      </c>
      <c r="X14" s="19">
        <f>W14</f>
        <v>0</v>
      </c>
      <c r="Y14" s="92">
        <f>(Overstroming!U14/Overstroming!T14)*100</f>
        <v>1.7605450299935061</v>
      </c>
      <c r="Z14" s="94">
        <f>(Y14/46.6877887917123)*100</f>
        <v>3.7708897241799253</v>
      </c>
      <c r="AA14" s="93">
        <f>Z14</f>
        <v>3.7708897241799253</v>
      </c>
      <c r="AB14" s="13">
        <v>50</v>
      </c>
      <c r="AC14" s="13">
        <v>0</v>
      </c>
      <c r="AD14" s="13">
        <f>SUM(AB14:AC14)/2</f>
        <v>25</v>
      </c>
      <c r="AE14" s="16">
        <f>Overstroming!X14</f>
        <v>0</v>
      </c>
      <c r="AF14" s="16">
        <f>Overstroming!Y14</f>
        <v>0</v>
      </c>
      <c r="AG14" s="73">
        <f>(AF14/1)*100</f>
        <v>0</v>
      </c>
      <c r="AH14" s="16">
        <f>AG14</f>
        <v>0</v>
      </c>
      <c r="AI14" s="19">
        <v>50</v>
      </c>
      <c r="AJ14" s="19">
        <f>AI14</f>
        <v>50</v>
      </c>
      <c r="AK14" s="20">
        <v>50</v>
      </c>
      <c r="AL14" s="20">
        <f>AK14</f>
        <v>50</v>
      </c>
      <c r="AM14" s="13">
        <f>Overstroming!AB14</f>
        <v>14429</v>
      </c>
      <c r="AN14" s="13">
        <f>Overstroming!AC14</f>
        <v>18</v>
      </c>
      <c r="AO14" s="79">
        <f>(AN14/721)*100</f>
        <v>2.496532593619972</v>
      </c>
      <c r="AP14" s="14">
        <f>Overstroming!AD14</f>
        <v>133.47735268450899</v>
      </c>
      <c r="AQ14" s="15">
        <f>Overstroming!AG14</f>
        <v>0.26507935735621602</v>
      </c>
      <c r="AR14" s="80">
        <f>(AQ14/45.06346464)*100</f>
        <v>0.5882356349514275</v>
      </c>
      <c r="AS14" s="57">
        <f>Overstroming!AH14</f>
        <v>1</v>
      </c>
      <c r="AT14" s="13">
        <f>Overstroming!AI14</f>
        <v>1</v>
      </c>
      <c r="AU14" s="81">
        <f>(AT14/1)*100</f>
        <v>100</v>
      </c>
      <c r="AV14" s="13">
        <v>0</v>
      </c>
      <c r="AW14" s="57">
        <f>SUM(AO14+AR14+AU14+AV14)/4</f>
        <v>25.771192057142851</v>
      </c>
    </row>
    <row r="15" spans="1:51" x14ac:dyDescent="0.25">
      <c r="A15" s="4" t="s">
        <v>15</v>
      </c>
      <c r="B15" s="4" t="s">
        <v>23</v>
      </c>
      <c r="C15" s="13">
        <f>Overstroming!C15</f>
        <v>14750</v>
      </c>
      <c r="D15" s="57">
        <f>Overstroming!D15</f>
        <v>721</v>
      </c>
      <c r="E15" s="79">
        <f>(D15/721)*100</f>
        <v>100</v>
      </c>
      <c r="F15" s="14">
        <f>Overstroming!E15</f>
        <v>178.66977449226701</v>
      </c>
      <c r="G15" s="15">
        <f>Overstroming!H15</f>
        <v>39.0226197917302</v>
      </c>
      <c r="H15" s="80">
        <f>(G15/45.06346464)*100</f>
        <v>86.594806021843866</v>
      </c>
      <c r="I15" s="13">
        <f>Overstroming!I15</f>
        <v>1</v>
      </c>
      <c r="J15" s="13">
        <f>Overstroming!J15</f>
        <v>0</v>
      </c>
      <c r="K15" s="81">
        <f>(J15/1)*100</f>
        <v>0</v>
      </c>
      <c r="L15" s="57">
        <f>(K15+E15+H15)/3</f>
        <v>62.19826867394795</v>
      </c>
      <c r="M15" s="16">
        <f>Overstroming!K15</f>
        <v>14750</v>
      </c>
      <c r="N15" s="35">
        <f>Overstroming!L15</f>
        <v>721</v>
      </c>
      <c r="O15" s="76">
        <f>(N15/721)*100</f>
        <v>100</v>
      </c>
      <c r="P15" s="17">
        <f>Overstroming!M15</f>
        <v>178.66977449226701</v>
      </c>
      <c r="Q15" s="18">
        <f>Overstroming!P15</f>
        <v>39.0226197917302</v>
      </c>
      <c r="R15" s="77">
        <f>(Q15/45.06346464)*100</f>
        <v>86.594806021843866</v>
      </c>
      <c r="S15" s="16">
        <f>Overstroming!Q15</f>
        <v>1</v>
      </c>
      <c r="T15" s="16">
        <f>Overstroming!R15</f>
        <v>0</v>
      </c>
      <c r="U15" s="73">
        <f>(T15/1)*100</f>
        <v>0</v>
      </c>
      <c r="V15" s="35">
        <f>(U15+O15+R15)/3</f>
        <v>62.19826867394795</v>
      </c>
      <c r="W15" s="19">
        <v>0</v>
      </c>
      <c r="X15" s="19">
        <f>W15</f>
        <v>0</v>
      </c>
      <c r="Y15" s="92">
        <f>(Overstroming!U15/Overstroming!T15)*100</f>
        <v>9.2019123167749548</v>
      </c>
      <c r="Z15" s="94">
        <f>(Y15/46.6877887917123)*100</f>
        <v>19.709462698752649</v>
      </c>
      <c r="AA15" s="93">
        <f>Z15</f>
        <v>19.709462698752649</v>
      </c>
      <c r="AB15" s="13">
        <v>50</v>
      </c>
      <c r="AC15" s="13">
        <v>100</v>
      </c>
      <c r="AD15" s="13">
        <f>SUM(AB15:AC15)/2</f>
        <v>75</v>
      </c>
      <c r="AE15" s="16">
        <f>Overstroming!X15</f>
        <v>0</v>
      </c>
      <c r="AF15" s="16">
        <f>Overstroming!Y15</f>
        <v>0</v>
      </c>
      <c r="AG15" s="73">
        <f>(AF15/1)*100</f>
        <v>0</v>
      </c>
      <c r="AH15" s="16">
        <f>AG15</f>
        <v>0</v>
      </c>
      <c r="AI15" s="19">
        <v>100</v>
      </c>
      <c r="AJ15" s="19">
        <f>AI15</f>
        <v>100</v>
      </c>
      <c r="AK15" s="20">
        <v>50</v>
      </c>
      <c r="AL15" s="20">
        <f>AK15</f>
        <v>50</v>
      </c>
      <c r="AM15" s="13">
        <f>Overstroming!AB15</f>
        <v>14750</v>
      </c>
      <c r="AN15" s="13">
        <f>Overstroming!AC15</f>
        <v>721</v>
      </c>
      <c r="AO15" s="79">
        <f>(AN15/721)*100</f>
        <v>100</v>
      </c>
      <c r="AP15" s="14">
        <f>Overstroming!AD15</f>
        <v>178.66977449226701</v>
      </c>
      <c r="AQ15" s="15">
        <f>Overstroming!AG15</f>
        <v>39.0226197917302</v>
      </c>
      <c r="AR15" s="80">
        <f>(AQ15/45.06346464)*100</f>
        <v>86.594806021843866</v>
      </c>
      <c r="AS15" s="57">
        <f>Overstroming!AH15</f>
        <v>1</v>
      </c>
      <c r="AT15" s="13">
        <f>Overstroming!AI15</f>
        <v>0</v>
      </c>
      <c r="AU15" s="81">
        <f>(AT15/1)*100</f>
        <v>0</v>
      </c>
      <c r="AV15" s="13">
        <v>0</v>
      </c>
      <c r="AW15" s="57">
        <f>SUM(AO15+AR15+AU15+AV15)/4</f>
        <v>46.648701505460963</v>
      </c>
    </row>
    <row r="16" spans="1:51" x14ac:dyDescent="0.25">
      <c r="A16" s="4" t="s">
        <v>15</v>
      </c>
      <c r="B16" s="4" t="s">
        <v>20</v>
      </c>
      <c r="C16" s="13">
        <f>Overstroming!C16</f>
        <v>13888</v>
      </c>
      <c r="D16" s="57">
        <f>Overstroming!D16</f>
        <v>73</v>
      </c>
      <c r="E16" s="79">
        <f>(D16/721)*100</f>
        <v>10.124826629680998</v>
      </c>
      <c r="F16" s="14">
        <f>Overstroming!E16</f>
        <v>136.68380841078701</v>
      </c>
      <c r="G16" s="15">
        <f>Overstroming!H16</f>
        <v>1.9461862616230201</v>
      </c>
      <c r="H16" s="80">
        <f>(G16/45.06346464)*100</f>
        <v>4.31876749195958</v>
      </c>
      <c r="I16" s="13">
        <f>Overstroming!I16</f>
        <v>2</v>
      </c>
      <c r="J16" s="13">
        <f>Overstroming!J16</f>
        <v>0</v>
      </c>
      <c r="K16" s="81">
        <f>(J16/1)*100</f>
        <v>0</v>
      </c>
      <c r="L16" s="57">
        <f>(K16+E16+H16)/3</f>
        <v>4.8145313738801923</v>
      </c>
      <c r="M16" s="16">
        <f>Overstroming!K16</f>
        <v>13888</v>
      </c>
      <c r="N16" s="35">
        <f>Overstroming!L16</f>
        <v>73</v>
      </c>
      <c r="O16" s="76">
        <f>(N16/721)*100</f>
        <v>10.124826629680998</v>
      </c>
      <c r="P16" s="17">
        <f>Overstroming!M16</f>
        <v>136.68380841078701</v>
      </c>
      <c r="Q16" s="18">
        <f>Overstroming!P16</f>
        <v>1.9461862616230201</v>
      </c>
      <c r="R16" s="77">
        <f>(Q16/45.06346464)*100</f>
        <v>4.31876749195958</v>
      </c>
      <c r="S16" s="16">
        <f>Overstroming!Q16</f>
        <v>2</v>
      </c>
      <c r="T16" s="16">
        <f>Overstroming!R16</f>
        <v>0</v>
      </c>
      <c r="U16" s="73">
        <f>(T16/1)*100</f>
        <v>0</v>
      </c>
      <c r="V16" s="35">
        <f>(U16+O16+R16)/3</f>
        <v>4.8145313738801923</v>
      </c>
      <c r="W16" s="19">
        <v>0</v>
      </c>
      <c r="X16" s="19">
        <f>W16</f>
        <v>0</v>
      </c>
      <c r="Y16" s="92">
        <f>(Overstroming!U16/Overstroming!T16)*100</f>
        <v>0.91920067381870607</v>
      </c>
      <c r="Z16" s="94">
        <f>(Y16/46.6877887917123)*100</f>
        <v>1.9688246061931216</v>
      </c>
      <c r="AA16" s="93">
        <f>Z16</f>
        <v>1.9688246061931216</v>
      </c>
      <c r="AB16" s="13">
        <v>50</v>
      </c>
      <c r="AC16" s="13">
        <v>0</v>
      </c>
      <c r="AD16" s="13">
        <f>SUM(AB16:AC16)/2</f>
        <v>25</v>
      </c>
      <c r="AE16" s="16">
        <f>Overstroming!X16</f>
        <v>2</v>
      </c>
      <c r="AF16" s="16">
        <f>Overstroming!Y16</f>
        <v>0</v>
      </c>
      <c r="AG16" s="73">
        <f>(AF16/1)*100</f>
        <v>0</v>
      </c>
      <c r="AH16" s="16">
        <f>AG16</f>
        <v>0</v>
      </c>
      <c r="AI16" s="19">
        <v>50</v>
      </c>
      <c r="AJ16" s="19">
        <f>AI16</f>
        <v>50</v>
      </c>
      <c r="AK16" s="20">
        <v>50</v>
      </c>
      <c r="AL16" s="20">
        <f>AK16</f>
        <v>50</v>
      </c>
      <c r="AM16" s="13">
        <f>Overstroming!AB16</f>
        <v>13888</v>
      </c>
      <c r="AN16" s="13">
        <f>Overstroming!AC16</f>
        <v>73</v>
      </c>
      <c r="AO16" s="79">
        <f>(AN16/721)*100</f>
        <v>10.124826629680998</v>
      </c>
      <c r="AP16" s="14">
        <f>Overstroming!AD16</f>
        <v>136.68380841078701</v>
      </c>
      <c r="AQ16" s="15">
        <f>Overstroming!AG16</f>
        <v>1.9461862616230201</v>
      </c>
      <c r="AR16" s="80">
        <f>(AQ16/45.06346464)*100</f>
        <v>4.31876749195958</v>
      </c>
      <c r="AS16" s="57">
        <f>Overstroming!AH16</f>
        <v>2</v>
      </c>
      <c r="AT16" s="13">
        <f>Overstroming!AI16</f>
        <v>0</v>
      </c>
      <c r="AU16" s="81">
        <f>(AT16/1)*100</f>
        <v>0</v>
      </c>
      <c r="AV16" s="13">
        <v>100</v>
      </c>
      <c r="AW16" s="57">
        <f>SUM(AO16+AR16+AU16+AV16)/4</f>
        <v>28.610898530410143</v>
      </c>
    </row>
    <row r="17" spans="1:49" x14ac:dyDescent="0.25">
      <c r="A17" s="4" t="s">
        <v>15</v>
      </c>
      <c r="B17" s="4" t="s">
        <v>14</v>
      </c>
      <c r="C17" s="13">
        <f>Overstroming!C17</f>
        <v>19029</v>
      </c>
      <c r="D17" s="57">
        <f>Overstroming!D17</f>
        <v>148</v>
      </c>
      <c r="E17" s="79">
        <f>(D17/721)*100</f>
        <v>20.527045769764214</v>
      </c>
      <c r="F17" s="14">
        <f>Overstroming!E17</f>
        <v>318.562768035641</v>
      </c>
      <c r="G17" s="15">
        <f>Overstroming!H17</f>
        <v>13.8306825023604</v>
      </c>
      <c r="H17" s="80">
        <f>(G17/45.06346464)*100</f>
        <v>30.691564913727859</v>
      </c>
      <c r="I17" s="13">
        <f>Overstroming!I17</f>
        <v>1</v>
      </c>
      <c r="J17" s="13">
        <f>Overstroming!J17</f>
        <v>1</v>
      </c>
      <c r="K17" s="81">
        <f>(J17/1)*100</f>
        <v>100</v>
      </c>
      <c r="L17" s="57">
        <f>(K17+E17+H17)/3</f>
        <v>50.406203561164027</v>
      </c>
      <c r="M17" s="16">
        <f>Overstroming!K17</f>
        <v>19029</v>
      </c>
      <c r="N17" s="35">
        <f>Overstroming!L17</f>
        <v>148</v>
      </c>
      <c r="O17" s="76">
        <f>(N17/721)*100</f>
        <v>20.527045769764214</v>
      </c>
      <c r="P17" s="17">
        <f>Overstroming!M17</f>
        <v>318.562768035641</v>
      </c>
      <c r="Q17" s="18">
        <f>Overstroming!P17</f>
        <v>13.8306825023604</v>
      </c>
      <c r="R17" s="77">
        <f>(Q17/45.06346464)*100</f>
        <v>30.691564913727859</v>
      </c>
      <c r="S17" s="16">
        <f>Overstroming!Q17</f>
        <v>1</v>
      </c>
      <c r="T17" s="16">
        <f>Overstroming!R17</f>
        <v>1</v>
      </c>
      <c r="U17" s="73">
        <f>(T17/1)*100</f>
        <v>100</v>
      </c>
      <c r="V17" s="35">
        <f>(U17+O17+R17)/3</f>
        <v>50.406203561164027</v>
      </c>
      <c r="W17" s="19">
        <v>0</v>
      </c>
      <c r="X17" s="19">
        <f>W17</f>
        <v>0</v>
      </c>
      <c r="Y17" s="92">
        <f>(Overstroming!U17/Overstroming!T17)*100</f>
        <v>3.966547931230612</v>
      </c>
      <c r="Z17" s="94">
        <f>(Y17/46.6877887917123)*100</f>
        <v>8.4959001783668242</v>
      </c>
      <c r="AA17" s="93">
        <f>Z17</f>
        <v>8.4959001783668242</v>
      </c>
      <c r="AB17" s="13">
        <v>50</v>
      </c>
      <c r="AC17" s="13">
        <v>0</v>
      </c>
      <c r="AD17" s="13">
        <f>SUM(AB17:AC17)/2</f>
        <v>25</v>
      </c>
      <c r="AE17" s="16">
        <f>Overstroming!X17</f>
        <v>0</v>
      </c>
      <c r="AF17" s="16">
        <f>Overstroming!Y17</f>
        <v>0</v>
      </c>
      <c r="AG17" s="73">
        <f>(AF17/1)*100</f>
        <v>0</v>
      </c>
      <c r="AH17" s="16">
        <f>AG17</f>
        <v>0</v>
      </c>
      <c r="AI17" s="19">
        <v>50</v>
      </c>
      <c r="AJ17" s="19">
        <f>AI17</f>
        <v>50</v>
      </c>
      <c r="AK17" s="20">
        <v>50</v>
      </c>
      <c r="AL17" s="20">
        <f>AK17</f>
        <v>50</v>
      </c>
      <c r="AM17" s="13">
        <f>Overstroming!AB17</f>
        <v>19029</v>
      </c>
      <c r="AN17" s="13">
        <f>Overstroming!AC17</f>
        <v>148</v>
      </c>
      <c r="AO17" s="79">
        <f>(AN17/721)*100</f>
        <v>20.527045769764214</v>
      </c>
      <c r="AP17" s="14">
        <f>Overstroming!AD17</f>
        <v>318.562768035641</v>
      </c>
      <c r="AQ17" s="15">
        <f>Overstroming!AG17</f>
        <v>13.8306825023604</v>
      </c>
      <c r="AR17" s="80">
        <f>(AQ17/45.06346464)*100</f>
        <v>30.691564913727859</v>
      </c>
      <c r="AS17" s="57">
        <f>Overstroming!AH17</f>
        <v>1</v>
      </c>
      <c r="AT17" s="13">
        <f>Overstroming!AI17</f>
        <v>1</v>
      </c>
      <c r="AU17" s="81">
        <f>(AT17/1)*100</f>
        <v>100</v>
      </c>
      <c r="AV17" s="13">
        <v>0</v>
      </c>
      <c r="AW17" s="57">
        <f>SUM(AO17+AR17+AU17+AV17)/4</f>
        <v>37.804652670873018</v>
      </c>
    </row>
    <row r="18" spans="1:49" x14ac:dyDescent="0.25">
      <c r="A18" s="4" t="s">
        <v>15</v>
      </c>
      <c r="B18" s="4" t="s">
        <v>19</v>
      </c>
      <c r="C18" s="13">
        <f>Overstroming!C18</f>
        <v>4317</v>
      </c>
      <c r="D18" s="57">
        <f>Overstroming!D18</f>
        <v>229</v>
      </c>
      <c r="E18" s="79">
        <f>(D18/721)*100</f>
        <v>31.761442441054093</v>
      </c>
      <c r="F18" s="14">
        <f>Overstroming!E18</f>
        <v>49.611622810139202</v>
      </c>
      <c r="G18" s="15">
        <f>Overstroming!H18</f>
        <v>5.0148747728660004</v>
      </c>
      <c r="H18" s="80">
        <f>(G18/45.06346464)*100</f>
        <v>11.128471396792273</v>
      </c>
      <c r="I18" s="13">
        <f>Overstroming!I18</f>
        <v>1</v>
      </c>
      <c r="J18" s="13">
        <f>Overstroming!J18</f>
        <v>0</v>
      </c>
      <c r="K18" s="81">
        <f>(J18/1)*100</f>
        <v>0</v>
      </c>
      <c r="L18" s="57">
        <f>(K18+E18+H18)/3</f>
        <v>14.296637945948788</v>
      </c>
      <c r="M18" s="16">
        <f>Overstroming!K18</f>
        <v>4317</v>
      </c>
      <c r="N18" s="35">
        <f>Overstroming!L18</f>
        <v>229</v>
      </c>
      <c r="O18" s="76">
        <f>(N18/721)*100</f>
        <v>31.761442441054093</v>
      </c>
      <c r="P18" s="17">
        <f>Overstroming!M18</f>
        <v>49.611622810139202</v>
      </c>
      <c r="Q18" s="18">
        <f>Overstroming!P18</f>
        <v>5.0148747728660004</v>
      </c>
      <c r="R18" s="77">
        <f>(Q18/45.06346464)*100</f>
        <v>11.128471396792273</v>
      </c>
      <c r="S18" s="16">
        <f>Overstroming!Q18</f>
        <v>1</v>
      </c>
      <c r="T18" s="16">
        <f>Overstroming!R18</f>
        <v>0</v>
      </c>
      <c r="U18" s="73">
        <f>(T18/1)*100</f>
        <v>0</v>
      </c>
      <c r="V18" s="35">
        <f>(U18+O18+R18)/3</f>
        <v>14.296637945948788</v>
      </c>
      <c r="W18" s="19">
        <v>0</v>
      </c>
      <c r="X18" s="19">
        <f>W18</f>
        <v>0</v>
      </c>
      <c r="Y18" s="92">
        <f>(Overstroming!U18/Overstroming!T18)*100</f>
        <v>2.8519302364112606</v>
      </c>
      <c r="Z18" s="94">
        <f>(Y18/46.6877887917123)*100</f>
        <v>6.1085142608371203</v>
      </c>
      <c r="AA18" s="93">
        <f>Z18</f>
        <v>6.1085142608371203</v>
      </c>
      <c r="AB18" s="13">
        <v>50</v>
      </c>
      <c r="AC18" s="13">
        <v>0</v>
      </c>
      <c r="AD18" s="13">
        <f>SUM(AB18:AC18)/2</f>
        <v>25</v>
      </c>
      <c r="AE18" s="16">
        <f>Overstroming!X18</f>
        <v>1</v>
      </c>
      <c r="AF18" s="16">
        <f>Overstroming!Y18</f>
        <v>0</v>
      </c>
      <c r="AG18" s="73">
        <f>(AF18/1)*100</f>
        <v>0</v>
      </c>
      <c r="AH18" s="16">
        <f>AG18</f>
        <v>0</v>
      </c>
      <c r="AI18" s="19">
        <v>50</v>
      </c>
      <c r="AJ18" s="19">
        <f>AI18</f>
        <v>50</v>
      </c>
      <c r="AK18" s="20">
        <v>50</v>
      </c>
      <c r="AL18" s="20">
        <f>AK18</f>
        <v>50</v>
      </c>
      <c r="AM18" s="13">
        <f>Overstroming!AB18</f>
        <v>4317</v>
      </c>
      <c r="AN18" s="13">
        <f>Overstroming!AC18</f>
        <v>229</v>
      </c>
      <c r="AO18" s="79">
        <f>(AN18/721)*100</f>
        <v>31.761442441054093</v>
      </c>
      <c r="AP18" s="14">
        <f>Overstroming!AD18</f>
        <v>49.611622810139202</v>
      </c>
      <c r="AQ18" s="15">
        <f>Overstroming!AG18</f>
        <v>5.0148747728660004</v>
      </c>
      <c r="AR18" s="80">
        <f>(AQ18/45.06346464)*100</f>
        <v>11.128471396792273</v>
      </c>
      <c r="AS18" s="57">
        <f>Overstroming!AH18</f>
        <v>1</v>
      </c>
      <c r="AT18" s="13">
        <f>Overstroming!AI18</f>
        <v>0</v>
      </c>
      <c r="AU18" s="81">
        <f>(AT18/1)*100</f>
        <v>0</v>
      </c>
      <c r="AV18" s="13">
        <v>0</v>
      </c>
      <c r="AW18" s="57">
        <f>SUM(AO18+AR18+AU18+AV18)/4</f>
        <v>10.722478459461591</v>
      </c>
    </row>
    <row r="19" spans="1:49" x14ac:dyDescent="0.25">
      <c r="A19" s="4" t="s">
        <v>15</v>
      </c>
      <c r="B19" s="4" t="s">
        <v>16</v>
      </c>
      <c r="C19" s="13">
        <f>Overstroming!C19</f>
        <v>12020</v>
      </c>
      <c r="D19" s="57">
        <f>Overstroming!D19</f>
        <v>209</v>
      </c>
      <c r="E19" s="79">
        <f>(D19/721)*100</f>
        <v>28.9875173370319</v>
      </c>
      <c r="F19" s="14">
        <f>Overstroming!E19</f>
        <v>135.79674559115301</v>
      </c>
      <c r="G19" s="15">
        <f>Overstroming!H19</f>
        <v>10.0901363564703</v>
      </c>
      <c r="H19" s="80">
        <f>(G19/45.06346464)*100</f>
        <v>22.39094671720807</v>
      </c>
      <c r="I19" s="13">
        <f>Overstroming!I19</f>
        <v>1</v>
      </c>
      <c r="J19" s="13">
        <f>Overstroming!J19</f>
        <v>0</v>
      </c>
      <c r="K19" s="81">
        <f>(J19/1)*100</f>
        <v>0</v>
      </c>
      <c r="L19" s="57">
        <f>(K19+E19+H19)/3</f>
        <v>17.126154684746655</v>
      </c>
      <c r="M19" s="16">
        <f>Overstroming!K19</f>
        <v>12020</v>
      </c>
      <c r="N19" s="35">
        <f>Overstroming!L19</f>
        <v>209</v>
      </c>
      <c r="O19" s="76">
        <f>(N19/721)*100</f>
        <v>28.9875173370319</v>
      </c>
      <c r="P19" s="17">
        <f>Overstroming!M19</f>
        <v>135.79674559115301</v>
      </c>
      <c r="Q19" s="18">
        <f>Overstroming!P19</f>
        <v>10.0901363564703</v>
      </c>
      <c r="R19" s="77">
        <f>(Q19/45.06346464)*100</f>
        <v>22.39094671720807</v>
      </c>
      <c r="S19" s="16">
        <f>Overstroming!Q19</f>
        <v>1</v>
      </c>
      <c r="T19" s="16">
        <f>Overstroming!R19</f>
        <v>0</v>
      </c>
      <c r="U19" s="73">
        <f>(T19/1)*100</f>
        <v>0</v>
      </c>
      <c r="V19" s="35">
        <f>(U19+O19+R19)/3</f>
        <v>17.126154684746655</v>
      </c>
      <c r="W19" s="19">
        <v>0</v>
      </c>
      <c r="X19" s="19">
        <f>W19</f>
        <v>0</v>
      </c>
      <c r="Y19" s="92">
        <f>(Overstroming!U19/Overstroming!T19)*100</f>
        <v>3.9955815545300624</v>
      </c>
      <c r="Z19" s="94">
        <f>(Y19/46.6877887917123)*100</f>
        <v>8.5580869386543554</v>
      </c>
      <c r="AA19" s="93">
        <f>Z19</f>
        <v>8.5580869386543554</v>
      </c>
      <c r="AB19" s="13">
        <v>50</v>
      </c>
      <c r="AC19" s="13">
        <v>0</v>
      </c>
      <c r="AD19" s="13">
        <f>SUM(AB19:AC19)/2</f>
        <v>25</v>
      </c>
      <c r="AE19" s="16">
        <f>Overstroming!X19</f>
        <v>1</v>
      </c>
      <c r="AF19" s="16">
        <f>Overstroming!Y19</f>
        <v>0</v>
      </c>
      <c r="AG19" s="73">
        <f>(AF19/1)*100</f>
        <v>0</v>
      </c>
      <c r="AH19" s="16">
        <f>AG19</f>
        <v>0</v>
      </c>
      <c r="AI19" s="19">
        <v>50</v>
      </c>
      <c r="AJ19" s="19">
        <f>AI19</f>
        <v>50</v>
      </c>
      <c r="AK19" s="20">
        <v>50</v>
      </c>
      <c r="AL19" s="20">
        <f>AK19</f>
        <v>50</v>
      </c>
      <c r="AM19" s="13">
        <f>Overstroming!AB19</f>
        <v>12020</v>
      </c>
      <c r="AN19" s="13">
        <f>Overstroming!AC19</f>
        <v>209</v>
      </c>
      <c r="AO19" s="79">
        <f>(AN19/721)*100</f>
        <v>28.9875173370319</v>
      </c>
      <c r="AP19" s="14">
        <f>Overstroming!AD19</f>
        <v>135.79674559115301</v>
      </c>
      <c r="AQ19" s="15">
        <f>Overstroming!AG19</f>
        <v>10.0901363564703</v>
      </c>
      <c r="AR19" s="80">
        <f>(AQ19/45.06346464)*100</f>
        <v>22.39094671720807</v>
      </c>
      <c r="AS19" s="57">
        <f>Overstroming!AH19</f>
        <v>1</v>
      </c>
      <c r="AT19" s="13">
        <f>Overstroming!AI19</f>
        <v>0</v>
      </c>
      <c r="AU19" s="81">
        <f>(AT19/1)*100</f>
        <v>0</v>
      </c>
      <c r="AV19" s="13">
        <v>0</v>
      </c>
      <c r="AW19" s="57">
        <f>SUM(AO19+AR19+AU19+AV19)/4</f>
        <v>12.844616013559992</v>
      </c>
    </row>
    <row r="20" spans="1:49" x14ac:dyDescent="0.25">
      <c r="A20" s="4" t="s">
        <v>147</v>
      </c>
      <c r="B20" s="4" t="s">
        <v>148</v>
      </c>
      <c r="C20" s="13">
        <f>Overstroming!C20</f>
        <v>1237</v>
      </c>
      <c r="D20" s="57">
        <f>Overstroming!D20</f>
        <v>0</v>
      </c>
      <c r="E20" s="79">
        <f>(D20/721)*100</f>
        <v>0</v>
      </c>
      <c r="F20" s="14">
        <f>Overstroming!E20</f>
        <v>114.70259084548</v>
      </c>
      <c r="G20" s="15">
        <f>Overstroming!H20</f>
        <v>0</v>
      </c>
      <c r="H20" s="80">
        <f>(G20/45.06346464)*100</f>
        <v>0</v>
      </c>
      <c r="I20" s="13">
        <f>Overstroming!I20</f>
        <v>0</v>
      </c>
      <c r="J20" s="13">
        <f>Overstroming!J20</f>
        <v>0</v>
      </c>
      <c r="K20" s="81">
        <f>(J20/1)*100</f>
        <v>0</v>
      </c>
      <c r="L20" s="57">
        <f>(K20+E20+H20)/3</f>
        <v>0</v>
      </c>
      <c r="M20" s="16">
        <f>Overstroming!K20</f>
        <v>1237</v>
      </c>
      <c r="N20" s="35">
        <f>Overstroming!L20</f>
        <v>0</v>
      </c>
      <c r="O20" s="76">
        <f>(N20/721)*100</f>
        <v>0</v>
      </c>
      <c r="P20" s="17">
        <f>Overstroming!M20</f>
        <v>114.70259084548</v>
      </c>
      <c r="Q20" s="18">
        <f>Overstroming!P20</f>
        <v>0</v>
      </c>
      <c r="R20" s="77">
        <f>(Q20/45.06346464)*100</f>
        <v>0</v>
      </c>
      <c r="S20" s="16">
        <f>Overstroming!Q20</f>
        <v>0</v>
      </c>
      <c r="T20" s="16">
        <f>Overstroming!R20</f>
        <v>0</v>
      </c>
      <c r="U20" s="73">
        <f>(T20/1)*100</f>
        <v>0</v>
      </c>
      <c r="V20" s="35">
        <f>(U20+O20+R20)/3</f>
        <v>0</v>
      </c>
      <c r="W20" s="19">
        <v>0</v>
      </c>
      <c r="X20" s="19">
        <f>W20</f>
        <v>0</v>
      </c>
      <c r="Y20" s="92">
        <f>(Overstroming!U20/Overstroming!T20)*100</f>
        <v>0</v>
      </c>
      <c r="Z20" s="94">
        <f>(Y20/46.6877887917123)*100</f>
        <v>0</v>
      </c>
      <c r="AA20" s="93">
        <f>Z20</f>
        <v>0</v>
      </c>
      <c r="AB20" s="13">
        <v>0</v>
      </c>
      <c r="AC20" s="13">
        <v>0</v>
      </c>
      <c r="AD20" s="13">
        <f>SUM(AB20:AC20)/2</f>
        <v>0</v>
      </c>
      <c r="AE20" s="16">
        <f>Overstroming!X20</f>
        <v>0</v>
      </c>
      <c r="AF20" s="16">
        <f>Overstroming!Y20</f>
        <v>0</v>
      </c>
      <c r="AG20" s="73">
        <f>(AF20/1)*100</f>
        <v>0</v>
      </c>
      <c r="AH20" s="16">
        <f>AG20</f>
        <v>0</v>
      </c>
      <c r="AI20" s="19">
        <v>0</v>
      </c>
      <c r="AJ20" s="19">
        <f>AI20</f>
        <v>0</v>
      </c>
      <c r="AK20" s="20">
        <v>0</v>
      </c>
      <c r="AL20" s="20">
        <f>AK20</f>
        <v>0</v>
      </c>
      <c r="AM20" s="13">
        <f>Overstroming!AB20</f>
        <v>1237</v>
      </c>
      <c r="AN20" s="13">
        <f>Overstroming!AC20</f>
        <v>0</v>
      </c>
      <c r="AO20" s="79">
        <f>(AN20/721)*100</f>
        <v>0</v>
      </c>
      <c r="AP20" s="14">
        <f>Overstroming!AD20</f>
        <v>114.70259084548</v>
      </c>
      <c r="AQ20" s="15">
        <f>Overstroming!AG20</f>
        <v>0</v>
      </c>
      <c r="AR20" s="80">
        <f>(AQ20/45.06346464)*100</f>
        <v>0</v>
      </c>
      <c r="AS20" s="57">
        <f>Overstroming!AH20</f>
        <v>0</v>
      </c>
      <c r="AT20" s="13">
        <f>Overstroming!AI20</f>
        <v>0</v>
      </c>
      <c r="AU20" s="81">
        <f>(AT20/1)*100</f>
        <v>0</v>
      </c>
      <c r="AV20" s="13">
        <v>0</v>
      </c>
      <c r="AW20" s="57">
        <f>SUM(AO20+AR20+AU20+AV20)/4</f>
        <v>0</v>
      </c>
    </row>
    <row r="21" spans="1:49" x14ac:dyDescent="0.25">
      <c r="A21" s="4" t="s">
        <v>147</v>
      </c>
      <c r="B21" s="4" t="s">
        <v>158</v>
      </c>
      <c r="C21" s="13">
        <f>Overstroming!C21</f>
        <v>199</v>
      </c>
      <c r="D21" s="57">
        <f>Overstroming!D21</f>
        <v>0</v>
      </c>
      <c r="E21" s="79">
        <f>(D21/721)*100</f>
        <v>0</v>
      </c>
      <c r="F21" s="14">
        <f>Overstroming!E21</f>
        <v>12.082633985223399</v>
      </c>
      <c r="G21" s="15">
        <f>Overstroming!H21</f>
        <v>0</v>
      </c>
      <c r="H21" s="80">
        <f>(G21/45.06346464)*100</f>
        <v>0</v>
      </c>
      <c r="I21" s="13">
        <f>Overstroming!I21</f>
        <v>0</v>
      </c>
      <c r="J21" s="13">
        <f>Overstroming!J21</f>
        <v>0</v>
      </c>
      <c r="K21" s="81">
        <f>(J21/1)*100</f>
        <v>0</v>
      </c>
      <c r="L21" s="57">
        <f>(K21+E21+H21)/3</f>
        <v>0</v>
      </c>
      <c r="M21" s="16">
        <f>Overstroming!K21</f>
        <v>199</v>
      </c>
      <c r="N21" s="35">
        <f>Overstroming!L21</f>
        <v>0</v>
      </c>
      <c r="O21" s="76">
        <f>(N21/721)*100</f>
        <v>0</v>
      </c>
      <c r="P21" s="17">
        <f>Overstroming!M21</f>
        <v>12.082633985223399</v>
      </c>
      <c r="Q21" s="18">
        <f>Overstroming!P21</f>
        <v>0</v>
      </c>
      <c r="R21" s="77">
        <f>(Q21/45.06346464)*100</f>
        <v>0</v>
      </c>
      <c r="S21" s="16">
        <f>Overstroming!Q21</f>
        <v>0</v>
      </c>
      <c r="T21" s="16">
        <f>Overstroming!R21</f>
        <v>0</v>
      </c>
      <c r="U21" s="73">
        <f>(T21/1)*100</f>
        <v>0</v>
      </c>
      <c r="V21" s="35">
        <f>(U21+O21+R21)/3</f>
        <v>0</v>
      </c>
      <c r="W21" s="19">
        <v>0</v>
      </c>
      <c r="X21" s="19">
        <f>W21</f>
        <v>0</v>
      </c>
      <c r="Y21" s="92">
        <f>(Overstroming!U21/Overstroming!T21)*100</f>
        <v>0</v>
      </c>
      <c r="Z21" s="94">
        <f>(Y21/46.6877887917123)*100</f>
        <v>0</v>
      </c>
      <c r="AA21" s="93">
        <f>Z21</f>
        <v>0</v>
      </c>
      <c r="AB21" s="13">
        <v>0</v>
      </c>
      <c r="AC21" s="13">
        <v>0</v>
      </c>
      <c r="AD21" s="13">
        <f>SUM(AB21:AC21)/2</f>
        <v>0</v>
      </c>
      <c r="AE21" s="16">
        <f>Overstroming!X21</f>
        <v>0</v>
      </c>
      <c r="AF21" s="16">
        <f>Overstroming!Y21</f>
        <v>0</v>
      </c>
      <c r="AG21" s="73">
        <f>(AF21/1)*100</f>
        <v>0</v>
      </c>
      <c r="AH21" s="16">
        <f>AG21</f>
        <v>0</v>
      </c>
      <c r="AI21" s="19">
        <v>0</v>
      </c>
      <c r="AJ21" s="19">
        <f>AI21</f>
        <v>0</v>
      </c>
      <c r="AK21" s="20">
        <v>0</v>
      </c>
      <c r="AL21" s="20">
        <f>AK21</f>
        <v>0</v>
      </c>
      <c r="AM21" s="13">
        <f>Overstroming!AB21</f>
        <v>199</v>
      </c>
      <c r="AN21" s="13">
        <f>Overstroming!AC21</f>
        <v>0</v>
      </c>
      <c r="AO21" s="79">
        <f>(AN21/721)*100</f>
        <v>0</v>
      </c>
      <c r="AP21" s="14">
        <f>Overstroming!AD21</f>
        <v>12.082633985223399</v>
      </c>
      <c r="AQ21" s="15">
        <f>Overstroming!AG21</f>
        <v>0</v>
      </c>
      <c r="AR21" s="80">
        <f>(AQ21/45.06346464)*100</f>
        <v>0</v>
      </c>
      <c r="AS21" s="57">
        <f>Overstroming!AH21</f>
        <v>0</v>
      </c>
      <c r="AT21" s="13">
        <f>Overstroming!AI21</f>
        <v>0</v>
      </c>
      <c r="AU21" s="81">
        <f>(AT21/1)*100</f>
        <v>0</v>
      </c>
      <c r="AV21" s="13">
        <v>0</v>
      </c>
      <c r="AW21" s="57">
        <f>SUM(AO21+AR21+AU21+AV21)/4</f>
        <v>0</v>
      </c>
    </row>
    <row r="22" spans="1:49" x14ac:dyDescent="0.25">
      <c r="A22" s="4" t="s">
        <v>147</v>
      </c>
      <c r="B22" s="4" t="s">
        <v>152</v>
      </c>
      <c r="C22" s="13">
        <f>Overstroming!C22</f>
        <v>854</v>
      </c>
      <c r="D22" s="57">
        <f>Overstroming!D22</f>
        <v>0</v>
      </c>
      <c r="E22" s="79">
        <f>(D22/721)*100</f>
        <v>0</v>
      </c>
      <c r="F22" s="14">
        <f>Overstroming!E22</f>
        <v>39.843551671417302</v>
      </c>
      <c r="G22" s="15">
        <f>Overstroming!H22</f>
        <v>0</v>
      </c>
      <c r="H22" s="80">
        <f>(G22/45.06346464)*100</f>
        <v>0</v>
      </c>
      <c r="I22" s="13">
        <f>Overstroming!I22</f>
        <v>0</v>
      </c>
      <c r="J22" s="13">
        <f>Overstroming!J22</f>
        <v>0</v>
      </c>
      <c r="K22" s="81">
        <f>(J22/1)*100</f>
        <v>0</v>
      </c>
      <c r="L22" s="57">
        <f>(K22+E22+H22)/3</f>
        <v>0</v>
      </c>
      <c r="M22" s="16">
        <f>Overstroming!K22</f>
        <v>854</v>
      </c>
      <c r="N22" s="35">
        <f>Overstroming!L22</f>
        <v>0</v>
      </c>
      <c r="O22" s="76">
        <f>(N22/721)*100</f>
        <v>0</v>
      </c>
      <c r="P22" s="17">
        <f>Overstroming!M22</f>
        <v>39.843551671417302</v>
      </c>
      <c r="Q22" s="18">
        <f>Overstroming!P22</f>
        <v>0</v>
      </c>
      <c r="R22" s="77">
        <f>(Q22/45.06346464)*100</f>
        <v>0</v>
      </c>
      <c r="S22" s="16">
        <f>Overstroming!Q22</f>
        <v>0</v>
      </c>
      <c r="T22" s="16">
        <f>Overstroming!R22</f>
        <v>0</v>
      </c>
      <c r="U22" s="73">
        <f>(T22/1)*100</f>
        <v>0</v>
      </c>
      <c r="V22" s="35">
        <f>(U22+O22+R22)/3</f>
        <v>0</v>
      </c>
      <c r="W22" s="19">
        <v>0</v>
      </c>
      <c r="X22" s="19">
        <f>W22</f>
        <v>0</v>
      </c>
      <c r="Y22" s="92">
        <f>(Overstroming!U22/Overstroming!T22)*100</f>
        <v>0</v>
      </c>
      <c r="Z22" s="94">
        <f>(Y22/46.6877887917123)*100</f>
        <v>0</v>
      </c>
      <c r="AA22" s="93">
        <f>Z22</f>
        <v>0</v>
      </c>
      <c r="AB22" s="13">
        <v>0</v>
      </c>
      <c r="AC22" s="13">
        <v>0</v>
      </c>
      <c r="AD22" s="13">
        <f>SUM(AB22:AC22)/2</f>
        <v>0</v>
      </c>
      <c r="AE22" s="16">
        <f>Overstroming!X22</f>
        <v>0</v>
      </c>
      <c r="AF22" s="16">
        <f>Overstroming!Y22</f>
        <v>0</v>
      </c>
      <c r="AG22" s="73">
        <f>(AF22/1)*100</f>
        <v>0</v>
      </c>
      <c r="AH22" s="16">
        <f>AG22</f>
        <v>0</v>
      </c>
      <c r="AI22" s="19">
        <v>0</v>
      </c>
      <c r="AJ22" s="19">
        <f>AI22</f>
        <v>0</v>
      </c>
      <c r="AK22" s="20">
        <v>0</v>
      </c>
      <c r="AL22" s="20">
        <f>AK22</f>
        <v>0</v>
      </c>
      <c r="AM22" s="13">
        <f>Overstroming!AB22</f>
        <v>854</v>
      </c>
      <c r="AN22" s="13">
        <f>Overstroming!AC22</f>
        <v>0</v>
      </c>
      <c r="AO22" s="79">
        <f>(AN22/721)*100</f>
        <v>0</v>
      </c>
      <c r="AP22" s="14">
        <f>Overstroming!AD22</f>
        <v>39.843551671417302</v>
      </c>
      <c r="AQ22" s="15">
        <f>Overstroming!AG22</f>
        <v>0</v>
      </c>
      <c r="AR22" s="80">
        <f>(AQ22/45.06346464)*100</f>
        <v>0</v>
      </c>
      <c r="AS22" s="57">
        <f>Overstroming!AH22</f>
        <v>0</v>
      </c>
      <c r="AT22" s="13">
        <f>Overstroming!AI22</f>
        <v>0</v>
      </c>
      <c r="AU22" s="81">
        <f>(AT22/1)*100</f>
        <v>0</v>
      </c>
      <c r="AV22" s="13">
        <v>0</v>
      </c>
      <c r="AW22" s="57">
        <f>SUM(AO22+AR22+AU22+AV22)/4</f>
        <v>0</v>
      </c>
    </row>
    <row r="23" spans="1:49" x14ac:dyDescent="0.25">
      <c r="A23" s="4" t="s">
        <v>32</v>
      </c>
      <c r="B23" s="4" t="s">
        <v>48</v>
      </c>
      <c r="C23" s="13">
        <f>Overstroming!C23</f>
        <v>929</v>
      </c>
      <c r="D23" s="57">
        <f>Overstroming!D23</f>
        <v>177</v>
      </c>
      <c r="E23" s="79">
        <f>(D23/721)*100</f>
        <v>24.549237170596395</v>
      </c>
      <c r="F23" s="14">
        <f>Overstroming!E23</f>
        <v>69.770863143294207</v>
      </c>
      <c r="G23" s="15">
        <f>Overstroming!H23</f>
        <v>45.063464641674003</v>
      </c>
      <c r="H23" s="80">
        <f>(G23/45.06346464)*100</f>
        <v>100.00000000371476</v>
      </c>
      <c r="I23" s="13">
        <f>Overstroming!I23</f>
        <v>0</v>
      </c>
      <c r="J23" s="13">
        <f>Overstroming!J23</f>
        <v>0</v>
      </c>
      <c r="K23" s="81">
        <f>(J23/1)*100</f>
        <v>0</v>
      </c>
      <c r="L23" s="57">
        <f>(K23+E23+H23)/3</f>
        <v>41.516412391437051</v>
      </c>
      <c r="M23" s="16">
        <f>Overstroming!K23</f>
        <v>929</v>
      </c>
      <c r="N23" s="35">
        <f>Overstroming!L23</f>
        <v>177</v>
      </c>
      <c r="O23" s="76">
        <f>(N23/721)*100</f>
        <v>24.549237170596395</v>
      </c>
      <c r="P23" s="17">
        <f>Overstroming!M23</f>
        <v>69.770863143294207</v>
      </c>
      <c r="Q23" s="18">
        <f>Overstroming!P23</f>
        <v>45.063464641674003</v>
      </c>
      <c r="R23" s="77">
        <f>(Q23/45.06346464)*100</f>
        <v>100.00000000371476</v>
      </c>
      <c r="S23" s="16">
        <f>Overstroming!Q23</f>
        <v>0</v>
      </c>
      <c r="T23" s="16">
        <f>Overstroming!R23</f>
        <v>0</v>
      </c>
      <c r="U23" s="73">
        <f>(T23/1)*100</f>
        <v>0</v>
      </c>
      <c r="V23" s="35">
        <f>(U23+O23+R23)/3</f>
        <v>41.516412391437051</v>
      </c>
      <c r="W23" s="19">
        <v>0</v>
      </c>
      <c r="X23" s="19">
        <f>W23</f>
        <v>0</v>
      </c>
      <c r="Y23" s="92">
        <f>(Overstroming!U23/Overstroming!T23)*100</f>
        <v>46.687788791712336</v>
      </c>
      <c r="Z23" s="94">
        <f>(Y23/46.6877887917123)*100</f>
        <v>100.00000000000007</v>
      </c>
      <c r="AA23" s="93">
        <f>Z23</f>
        <v>100.00000000000007</v>
      </c>
      <c r="AB23" s="13">
        <v>100</v>
      </c>
      <c r="AC23" s="13">
        <v>0</v>
      </c>
      <c r="AD23" s="13">
        <f>SUM(AB23:AC23)/2</f>
        <v>50</v>
      </c>
      <c r="AE23" s="16">
        <f>Overstroming!X23</f>
        <v>0</v>
      </c>
      <c r="AF23" s="16">
        <f>Overstroming!Y23</f>
        <v>0</v>
      </c>
      <c r="AG23" s="73">
        <f>(AF23/1)*100</f>
        <v>0</v>
      </c>
      <c r="AH23" s="16">
        <f>AG23</f>
        <v>0</v>
      </c>
      <c r="AI23" s="19">
        <v>100</v>
      </c>
      <c r="AJ23" s="19">
        <f>AI23</f>
        <v>100</v>
      </c>
      <c r="AK23" s="20">
        <v>100</v>
      </c>
      <c r="AL23" s="20">
        <f>AK23</f>
        <v>100</v>
      </c>
      <c r="AM23" s="13">
        <f>Overstroming!AB23</f>
        <v>929</v>
      </c>
      <c r="AN23" s="13">
        <f>Overstroming!AC23</f>
        <v>177</v>
      </c>
      <c r="AO23" s="79">
        <f>(AN23/721)*100</f>
        <v>24.549237170596395</v>
      </c>
      <c r="AP23" s="14">
        <f>Overstroming!AD23</f>
        <v>69.770863143294207</v>
      </c>
      <c r="AQ23" s="15">
        <f>Overstroming!AG23</f>
        <v>45.063464641674003</v>
      </c>
      <c r="AR23" s="80">
        <f>(AQ23/45.06346464)*100</f>
        <v>100.00000000371476</v>
      </c>
      <c r="AS23" s="57">
        <f>Overstroming!AH23</f>
        <v>0</v>
      </c>
      <c r="AT23" s="13">
        <f>Overstroming!AI23</f>
        <v>0</v>
      </c>
      <c r="AU23" s="81">
        <f>(AT23/1)*100</f>
        <v>0</v>
      </c>
      <c r="AV23" s="13">
        <v>0</v>
      </c>
      <c r="AW23" s="57">
        <f>SUM(AO23+AR23+AU23+AV23)/4</f>
        <v>31.13730929357779</v>
      </c>
    </row>
    <row r="24" spans="1:49" x14ac:dyDescent="0.25">
      <c r="A24" s="4" t="s">
        <v>147</v>
      </c>
      <c r="B24" s="4" t="s">
        <v>155</v>
      </c>
      <c r="C24" s="13">
        <f>Overstroming!C24</f>
        <v>199</v>
      </c>
      <c r="D24" s="57">
        <f>Overstroming!D24</f>
        <v>0</v>
      </c>
      <c r="E24" s="79">
        <f>(D24/721)*100</f>
        <v>0</v>
      </c>
      <c r="F24" s="14">
        <f>Overstroming!E24</f>
        <v>19.034340637635498</v>
      </c>
      <c r="G24" s="15">
        <f>Overstroming!H24</f>
        <v>0</v>
      </c>
      <c r="H24" s="80">
        <f>(G24/45.06346464)*100</f>
        <v>0</v>
      </c>
      <c r="I24" s="13">
        <f>Overstroming!I24</f>
        <v>0</v>
      </c>
      <c r="J24" s="13">
        <f>Overstroming!J24</f>
        <v>0</v>
      </c>
      <c r="K24" s="81">
        <f>(J24/1)*100</f>
        <v>0</v>
      </c>
      <c r="L24" s="57">
        <f>(K24+E24+H24)/3</f>
        <v>0</v>
      </c>
      <c r="M24" s="16">
        <f>Overstroming!K24</f>
        <v>199</v>
      </c>
      <c r="N24" s="35">
        <f>Overstroming!L24</f>
        <v>0</v>
      </c>
      <c r="O24" s="76">
        <f>(N24/721)*100</f>
        <v>0</v>
      </c>
      <c r="P24" s="17">
        <f>Overstroming!M24</f>
        <v>19.034340637635498</v>
      </c>
      <c r="Q24" s="18">
        <f>Overstroming!P24</f>
        <v>0</v>
      </c>
      <c r="R24" s="77">
        <f>(Q24/45.06346464)*100</f>
        <v>0</v>
      </c>
      <c r="S24" s="16">
        <f>Overstroming!Q24</f>
        <v>0</v>
      </c>
      <c r="T24" s="16">
        <f>Overstroming!R24</f>
        <v>0</v>
      </c>
      <c r="U24" s="73">
        <f>(T24/1)*100</f>
        <v>0</v>
      </c>
      <c r="V24" s="35">
        <f>(U24+O24+R24)/3</f>
        <v>0</v>
      </c>
      <c r="W24" s="19">
        <v>0</v>
      </c>
      <c r="X24" s="19">
        <f>W24</f>
        <v>0</v>
      </c>
      <c r="Y24" s="92">
        <f>(Overstroming!U24/Overstroming!T24)*100</f>
        <v>0</v>
      </c>
      <c r="Z24" s="94">
        <f>(Y24/46.6877887917123)*100</f>
        <v>0</v>
      </c>
      <c r="AA24" s="93">
        <f>Z24</f>
        <v>0</v>
      </c>
      <c r="AB24" s="13">
        <v>0</v>
      </c>
      <c r="AC24" s="13">
        <v>0</v>
      </c>
      <c r="AD24" s="13">
        <f>SUM(AB24:AC24)/2</f>
        <v>0</v>
      </c>
      <c r="AE24" s="16">
        <f>Overstroming!X24</f>
        <v>0</v>
      </c>
      <c r="AF24" s="16">
        <f>Overstroming!Y24</f>
        <v>0</v>
      </c>
      <c r="AG24" s="73">
        <f>(AF24/1)*100</f>
        <v>0</v>
      </c>
      <c r="AH24" s="16">
        <f>AG24</f>
        <v>0</v>
      </c>
      <c r="AI24" s="19">
        <v>0</v>
      </c>
      <c r="AJ24" s="19">
        <f>AI24</f>
        <v>0</v>
      </c>
      <c r="AK24" s="20">
        <v>0</v>
      </c>
      <c r="AL24" s="20">
        <f>AK24</f>
        <v>0</v>
      </c>
      <c r="AM24" s="13">
        <f>Overstroming!AB24</f>
        <v>199</v>
      </c>
      <c r="AN24" s="13">
        <f>Overstroming!AC24</f>
        <v>0</v>
      </c>
      <c r="AO24" s="79">
        <f>(AN24/721)*100</f>
        <v>0</v>
      </c>
      <c r="AP24" s="14">
        <f>Overstroming!AD24</f>
        <v>19.034340637635498</v>
      </c>
      <c r="AQ24" s="15">
        <f>Overstroming!AG24</f>
        <v>0</v>
      </c>
      <c r="AR24" s="80">
        <f>(AQ24/45.06346464)*100</f>
        <v>0</v>
      </c>
      <c r="AS24" s="57">
        <f>Overstroming!AH24</f>
        <v>0</v>
      </c>
      <c r="AT24" s="13">
        <f>Overstroming!AI24</f>
        <v>0</v>
      </c>
      <c r="AU24" s="81">
        <f>(AT24/1)*100</f>
        <v>0</v>
      </c>
      <c r="AV24" s="13">
        <v>0</v>
      </c>
      <c r="AW24" s="57">
        <f>SUM(AO24+AR24+AU24+AV24)/4</f>
        <v>0</v>
      </c>
    </row>
    <row r="25" spans="1:49" x14ac:dyDescent="0.25">
      <c r="A25" s="4" t="s">
        <v>32</v>
      </c>
      <c r="B25" s="4" t="s">
        <v>33</v>
      </c>
      <c r="C25" s="13">
        <f>Overstroming!C25</f>
        <v>1193</v>
      </c>
      <c r="D25" s="57">
        <f>Overstroming!D25</f>
        <v>0</v>
      </c>
      <c r="E25" s="79">
        <f>(D25/721)*100</f>
        <v>0</v>
      </c>
      <c r="F25" s="14">
        <f>Overstroming!E25</f>
        <v>58.922816821066199</v>
      </c>
      <c r="G25" s="15">
        <f>Overstroming!H25</f>
        <v>1.36609154257914</v>
      </c>
      <c r="H25" s="80">
        <f>(G25/45.06346464)*100</f>
        <v>3.0314836053829439</v>
      </c>
      <c r="I25" s="13">
        <f>Overstroming!I25</f>
        <v>0</v>
      </c>
      <c r="J25" s="13">
        <f>Overstroming!J25</f>
        <v>0</v>
      </c>
      <c r="K25" s="81">
        <f>(J25/1)*100</f>
        <v>0</v>
      </c>
      <c r="L25" s="57">
        <f>(K25+E25+H25)/3</f>
        <v>1.010494535127648</v>
      </c>
      <c r="M25" s="16">
        <f>Overstroming!K25</f>
        <v>1193</v>
      </c>
      <c r="N25" s="35">
        <f>Overstroming!L25</f>
        <v>0</v>
      </c>
      <c r="O25" s="76">
        <f>(N25/721)*100</f>
        <v>0</v>
      </c>
      <c r="P25" s="17">
        <f>Overstroming!M25</f>
        <v>58.922816821066199</v>
      </c>
      <c r="Q25" s="18">
        <f>Overstroming!P25</f>
        <v>1.36609154257914</v>
      </c>
      <c r="R25" s="77">
        <f>(Q25/45.06346464)*100</f>
        <v>3.0314836053829439</v>
      </c>
      <c r="S25" s="16">
        <f>Overstroming!Q25</f>
        <v>0</v>
      </c>
      <c r="T25" s="16">
        <f>Overstroming!R25</f>
        <v>0</v>
      </c>
      <c r="U25" s="73">
        <f>(T25/1)*100</f>
        <v>0</v>
      </c>
      <c r="V25" s="35">
        <f>(U25+O25+R25)/3</f>
        <v>1.010494535127648</v>
      </c>
      <c r="W25" s="19">
        <v>0</v>
      </c>
      <c r="X25" s="19">
        <f>W25</f>
        <v>0</v>
      </c>
      <c r="Y25" s="92">
        <f>(Overstroming!U25/Overstroming!T25)*100</f>
        <v>3.8097388599928386</v>
      </c>
      <c r="Z25" s="94">
        <f>(Y25/46.6877887917123)*100</f>
        <v>8.16003275929212</v>
      </c>
      <c r="AA25" s="93">
        <f>Z25</f>
        <v>8.16003275929212</v>
      </c>
      <c r="AB25" s="13">
        <v>0</v>
      </c>
      <c r="AC25" s="13">
        <v>0</v>
      </c>
      <c r="AD25" s="13">
        <f>SUM(AB25:AC25)/2</f>
        <v>0</v>
      </c>
      <c r="AE25" s="16">
        <f>Overstroming!X25</f>
        <v>0</v>
      </c>
      <c r="AF25" s="16">
        <f>Overstroming!Y25</f>
        <v>0</v>
      </c>
      <c r="AG25" s="73">
        <f>(AF25/1)*100</f>
        <v>0</v>
      </c>
      <c r="AH25" s="16">
        <f>AG25</f>
        <v>0</v>
      </c>
      <c r="AI25" s="19">
        <v>0</v>
      </c>
      <c r="AJ25" s="19">
        <f>AI25</f>
        <v>0</v>
      </c>
      <c r="AK25" s="20">
        <v>0</v>
      </c>
      <c r="AL25" s="20">
        <f>AK25</f>
        <v>0</v>
      </c>
      <c r="AM25" s="13">
        <f>Overstroming!AB25</f>
        <v>1193</v>
      </c>
      <c r="AN25" s="13">
        <f>Overstroming!AC25</f>
        <v>0</v>
      </c>
      <c r="AO25" s="79">
        <f>(AN25/721)*100</f>
        <v>0</v>
      </c>
      <c r="AP25" s="14">
        <f>Overstroming!AD25</f>
        <v>58.922816821066199</v>
      </c>
      <c r="AQ25" s="15">
        <f>Overstroming!AG25</f>
        <v>1.36609154257914</v>
      </c>
      <c r="AR25" s="80">
        <f>(AQ25/45.06346464)*100</f>
        <v>3.0314836053829439</v>
      </c>
      <c r="AS25" s="57">
        <f>Overstroming!AH25</f>
        <v>0</v>
      </c>
      <c r="AT25" s="13">
        <f>Overstroming!AI25</f>
        <v>0</v>
      </c>
      <c r="AU25" s="81">
        <f>(AT25/1)*100</f>
        <v>0</v>
      </c>
      <c r="AV25" s="13">
        <v>0</v>
      </c>
      <c r="AW25" s="57">
        <f>SUM(AO25+AR25+AU25+AV25)/4</f>
        <v>0.75787090134573598</v>
      </c>
    </row>
    <row r="26" spans="1:49" x14ac:dyDescent="0.25">
      <c r="A26" s="4" t="s">
        <v>147</v>
      </c>
      <c r="B26" s="4" t="s">
        <v>154</v>
      </c>
      <c r="C26" s="13">
        <f>Overstroming!C26</f>
        <v>309</v>
      </c>
      <c r="D26" s="57">
        <f>Overstroming!D26</f>
        <v>0</v>
      </c>
      <c r="E26" s="79">
        <f>(D26/721)*100</f>
        <v>0</v>
      </c>
      <c r="F26" s="14">
        <f>Overstroming!E26</f>
        <v>10.089283732286001</v>
      </c>
      <c r="G26" s="15">
        <f>Overstroming!H26</f>
        <v>0</v>
      </c>
      <c r="H26" s="80">
        <f>(G26/45.06346464)*100</f>
        <v>0</v>
      </c>
      <c r="I26" s="13">
        <f>Overstroming!I26</f>
        <v>0</v>
      </c>
      <c r="J26" s="13">
        <f>Overstroming!J26</f>
        <v>0</v>
      </c>
      <c r="K26" s="81">
        <f>(J26/1)*100</f>
        <v>0</v>
      </c>
      <c r="L26" s="57">
        <f>(K26+E26+H26)/3</f>
        <v>0</v>
      </c>
      <c r="M26" s="16">
        <f>Overstroming!K26</f>
        <v>309</v>
      </c>
      <c r="N26" s="35">
        <f>Overstroming!L26</f>
        <v>0</v>
      </c>
      <c r="O26" s="76">
        <f>(N26/721)*100</f>
        <v>0</v>
      </c>
      <c r="P26" s="17">
        <f>Overstroming!M26</f>
        <v>10.089283732286001</v>
      </c>
      <c r="Q26" s="18">
        <f>Overstroming!P26</f>
        <v>0</v>
      </c>
      <c r="R26" s="77">
        <f>(Q26/45.06346464)*100</f>
        <v>0</v>
      </c>
      <c r="S26" s="16">
        <f>Overstroming!Q26</f>
        <v>0</v>
      </c>
      <c r="T26" s="16">
        <f>Overstroming!R26</f>
        <v>0</v>
      </c>
      <c r="U26" s="73">
        <f>(T26/1)*100</f>
        <v>0</v>
      </c>
      <c r="V26" s="35">
        <f>(U26+O26+R26)/3</f>
        <v>0</v>
      </c>
      <c r="W26" s="19">
        <v>0</v>
      </c>
      <c r="X26" s="19">
        <f>W26</f>
        <v>0</v>
      </c>
      <c r="Y26" s="92">
        <f>(Overstroming!U26/Overstroming!T26)*100</f>
        <v>0</v>
      </c>
      <c r="Z26" s="94">
        <f>(Y26/46.6877887917123)*100</f>
        <v>0</v>
      </c>
      <c r="AA26" s="93">
        <f>Z26</f>
        <v>0</v>
      </c>
      <c r="AB26" s="13">
        <v>0</v>
      </c>
      <c r="AC26" s="13">
        <v>0</v>
      </c>
      <c r="AD26" s="13">
        <f>SUM(AB26:AC26)/2</f>
        <v>0</v>
      </c>
      <c r="AE26" s="16">
        <f>Overstroming!X26</f>
        <v>0</v>
      </c>
      <c r="AF26" s="16">
        <f>Overstroming!Y26</f>
        <v>0</v>
      </c>
      <c r="AG26" s="73">
        <f>(AF26/1)*100</f>
        <v>0</v>
      </c>
      <c r="AH26" s="16">
        <f>AG26</f>
        <v>0</v>
      </c>
      <c r="AI26" s="19">
        <v>0</v>
      </c>
      <c r="AJ26" s="19">
        <f>AI26</f>
        <v>0</v>
      </c>
      <c r="AK26" s="20">
        <v>0</v>
      </c>
      <c r="AL26" s="20">
        <f>AK26</f>
        <v>0</v>
      </c>
      <c r="AM26" s="13">
        <f>Overstroming!AB26</f>
        <v>309</v>
      </c>
      <c r="AN26" s="13">
        <f>Overstroming!AC26</f>
        <v>0</v>
      </c>
      <c r="AO26" s="79">
        <f>(AN26/721)*100</f>
        <v>0</v>
      </c>
      <c r="AP26" s="14">
        <f>Overstroming!AD26</f>
        <v>10.089283732286001</v>
      </c>
      <c r="AQ26" s="15">
        <f>Overstroming!AG26</f>
        <v>0</v>
      </c>
      <c r="AR26" s="80">
        <f>(AQ26/45.06346464)*100</f>
        <v>0</v>
      </c>
      <c r="AS26" s="57">
        <f>Overstroming!AH26</f>
        <v>0</v>
      </c>
      <c r="AT26" s="13">
        <f>Overstroming!AI26</f>
        <v>0</v>
      </c>
      <c r="AU26" s="81">
        <f>(AT26/1)*100</f>
        <v>0</v>
      </c>
      <c r="AV26" s="13">
        <v>0</v>
      </c>
      <c r="AW26" s="57">
        <f>SUM(AO26+AR26+AU26+AV26)/4</f>
        <v>0</v>
      </c>
    </row>
    <row r="27" spans="1:49" x14ac:dyDescent="0.25">
      <c r="A27" s="4" t="s">
        <v>32</v>
      </c>
      <c r="B27" s="4" t="s">
        <v>39</v>
      </c>
      <c r="C27" s="13">
        <f>Overstroming!C27</f>
        <v>2568</v>
      </c>
      <c r="D27" s="57">
        <f>Overstroming!D27</f>
        <v>0</v>
      </c>
      <c r="E27" s="79">
        <f>(D27/721)*100</f>
        <v>0</v>
      </c>
      <c r="F27" s="14">
        <f>Overstroming!E27</f>
        <v>16.091917923579199</v>
      </c>
      <c r="G27" s="15">
        <f>Overstroming!H27</f>
        <v>0</v>
      </c>
      <c r="H27" s="80">
        <f>(G27/45.06346464)*100</f>
        <v>0</v>
      </c>
      <c r="I27" s="13">
        <f>Overstroming!I27</f>
        <v>2</v>
      </c>
      <c r="J27" s="13">
        <f>Overstroming!J27</f>
        <v>1</v>
      </c>
      <c r="K27" s="81">
        <f>(J27/1)*100</f>
        <v>100</v>
      </c>
      <c r="L27" s="57">
        <f>(K27+E27+H27)/3</f>
        <v>33.333333333333336</v>
      </c>
      <c r="M27" s="16">
        <f>Overstroming!K27</f>
        <v>2568</v>
      </c>
      <c r="N27" s="35">
        <f>Overstroming!L27</f>
        <v>0</v>
      </c>
      <c r="O27" s="76">
        <f>(N27/721)*100</f>
        <v>0</v>
      </c>
      <c r="P27" s="17">
        <f>Overstroming!M27</f>
        <v>16.091917923579199</v>
      </c>
      <c r="Q27" s="18">
        <f>Overstroming!P27</f>
        <v>0</v>
      </c>
      <c r="R27" s="77">
        <f>(Q27/45.06346464)*100</f>
        <v>0</v>
      </c>
      <c r="S27" s="16">
        <f>Overstroming!Q27</f>
        <v>2</v>
      </c>
      <c r="T27" s="16">
        <f>Overstroming!R27</f>
        <v>1</v>
      </c>
      <c r="U27" s="73">
        <f>(T27/1)*100</f>
        <v>100</v>
      </c>
      <c r="V27" s="35">
        <f>(U27+O27+R27)/3</f>
        <v>33.333333333333336</v>
      </c>
      <c r="W27" s="19">
        <v>0</v>
      </c>
      <c r="X27" s="19">
        <f>W27</f>
        <v>0</v>
      </c>
      <c r="Y27" s="92">
        <f>(Overstroming!U27/Overstroming!T27)*100</f>
        <v>0</v>
      </c>
      <c r="Z27" s="94">
        <f>(Y27/46.6877887917123)*100</f>
        <v>0</v>
      </c>
      <c r="AA27" s="93">
        <f>Z27</f>
        <v>0</v>
      </c>
      <c r="AB27" s="13">
        <v>0</v>
      </c>
      <c r="AC27" s="13">
        <v>0</v>
      </c>
      <c r="AD27" s="13">
        <f>SUM(AB27:AC27)/2</f>
        <v>0</v>
      </c>
      <c r="AE27" s="16">
        <f>Overstroming!X27</f>
        <v>0</v>
      </c>
      <c r="AF27" s="16">
        <f>Overstroming!Y27</f>
        <v>0</v>
      </c>
      <c r="AG27" s="73">
        <f>(AF27/1)*100</f>
        <v>0</v>
      </c>
      <c r="AH27" s="16">
        <f>AG27</f>
        <v>0</v>
      </c>
      <c r="AI27" s="19">
        <v>50</v>
      </c>
      <c r="AJ27" s="19">
        <f>AI27</f>
        <v>50</v>
      </c>
      <c r="AK27" s="20">
        <v>0</v>
      </c>
      <c r="AL27" s="20">
        <f>AK27</f>
        <v>0</v>
      </c>
      <c r="AM27" s="13">
        <f>Overstroming!AB27</f>
        <v>2568</v>
      </c>
      <c r="AN27" s="13">
        <f>Overstroming!AC27</f>
        <v>0</v>
      </c>
      <c r="AO27" s="79">
        <f>(AN27/721)*100</f>
        <v>0</v>
      </c>
      <c r="AP27" s="14">
        <f>Overstroming!AD27</f>
        <v>16.091917923579199</v>
      </c>
      <c r="AQ27" s="15">
        <f>Overstroming!AG27</f>
        <v>0</v>
      </c>
      <c r="AR27" s="80">
        <f>(AQ27/45.06346464)*100</f>
        <v>0</v>
      </c>
      <c r="AS27" s="57">
        <f>Overstroming!AH27</f>
        <v>2</v>
      </c>
      <c r="AT27" s="13">
        <f>Overstroming!AI27</f>
        <v>1</v>
      </c>
      <c r="AU27" s="81">
        <f>(AT27/1)*100</f>
        <v>100</v>
      </c>
      <c r="AV27" s="13">
        <v>0</v>
      </c>
      <c r="AW27" s="57">
        <f>SUM(AO27+AR27+AU27+AV27)/4</f>
        <v>25</v>
      </c>
    </row>
    <row r="28" spans="1:49" x14ac:dyDescent="0.25">
      <c r="A28" s="4" t="s">
        <v>32</v>
      </c>
      <c r="B28" s="4" t="s">
        <v>38</v>
      </c>
      <c r="C28" s="13">
        <f>Overstroming!C28</f>
        <v>1452</v>
      </c>
      <c r="D28" s="57">
        <f>Overstroming!D28</f>
        <v>0</v>
      </c>
      <c r="E28" s="79">
        <f>(D28/721)*100</f>
        <v>0</v>
      </c>
      <c r="F28" s="14">
        <f>Overstroming!E28</f>
        <v>9.3303415569910495</v>
      </c>
      <c r="G28" s="15">
        <f>Overstroming!H28</f>
        <v>0</v>
      </c>
      <c r="H28" s="80">
        <f>(G28/45.06346464)*100</f>
        <v>0</v>
      </c>
      <c r="I28" s="13">
        <f>Overstroming!I28</f>
        <v>0</v>
      </c>
      <c r="J28" s="13">
        <f>Overstroming!J28</f>
        <v>0</v>
      </c>
      <c r="K28" s="81">
        <f>(J28/1)*100</f>
        <v>0</v>
      </c>
      <c r="L28" s="57">
        <f>(K28+E28+H28)/3</f>
        <v>0</v>
      </c>
      <c r="M28" s="16">
        <f>Overstroming!K28</f>
        <v>1452</v>
      </c>
      <c r="N28" s="35">
        <f>Overstroming!L28</f>
        <v>0</v>
      </c>
      <c r="O28" s="76">
        <f>(N28/721)*100</f>
        <v>0</v>
      </c>
      <c r="P28" s="17">
        <f>Overstroming!M28</f>
        <v>9.3303415569910495</v>
      </c>
      <c r="Q28" s="18">
        <f>Overstroming!P28</f>
        <v>0</v>
      </c>
      <c r="R28" s="77">
        <f>(Q28/45.06346464)*100</f>
        <v>0</v>
      </c>
      <c r="S28" s="16">
        <f>Overstroming!Q28</f>
        <v>0</v>
      </c>
      <c r="T28" s="16">
        <f>Overstroming!R28</f>
        <v>0</v>
      </c>
      <c r="U28" s="73">
        <f>(T28/1)*100</f>
        <v>0</v>
      </c>
      <c r="V28" s="35">
        <f>(U28+O28+R28)/3</f>
        <v>0</v>
      </c>
      <c r="W28" s="19">
        <v>0</v>
      </c>
      <c r="X28" s="19">
        <f>W28</f>
        <v>0</v>
      </c>
      <c r="Y28" s="92">
        <f>(Overstroming!U28/Overstroming!T28)*100</f>
        <v>0</v>
      </c>
      <c r="Z28" s="94">
        <f>(Y28/46.6877887917123)*100</f>
        <v>0</v>
      </c>
      <c r="AA28" s="93">
        <f>Z28</f>
        <v>0</v>
      </c>
      <c r="AB28" s="13">
        <v>0</v>
      </c>
      <c r="AC28" s="13">
        <v>0</v>
      </c>
      <c r="AD28" s="13">
        <f>SUM(AB28:AC28)/2</f>
        <v>0</v>
      </c>
      <c r="AE28" s="16">
        <f>Overstroming!X28</f>
        <v>0</v>
      </c>
      <c r="AF28" s="16">
        <f>Overstroming!Y28</f>
        <v>0</v>
      </c>
      <c r="AG28" s="73">
        <f>(AF28/1)*100</f>
        <v>0</v>
      </c>
      <c r="AH28" s="16">
        <f>AG28</f>
        <v>0</v>
      </c>
      <c r="AI28" s="19">
        <v>0</v>
      </c>
      <c r="AJ28" s="19">
        <f>AI28</f>
        <v>0</v>
      </c>
      <c r="AK28" s="20">
        <v>0</v>
      </c>
      <c r="AL28" s="20">
        <f>AK28</f>
        <v>0</v>
      </c>
      <c r="AM28" s="13">
        <f>Overstroming!AB28</f>
        <v>1452</v>
      </c>
      <c r="AN28" s="13">
        <f>Overstroming!AC28</f>
        <v>0</v>
      </c>
      <c r="AO28" s="79">
        <f>(AN28/721)*100</f>
        <v>0</v>
      </c>
      <c r="AP28" s="14">
        <f>Overstroming!AD28</f>
        <v>9.3303415569910495</v>
      </c>
      <c r="AQ28" s="15">
        <f>Overstroming!AG28</f>
        <v>0</v>
      </c>
      <c r="AR28" s="80">
        <f>(AQ28/45.06346464)*100</f>
        <v>0</v>
      </c>
      <c r="AS28" s="57">
        <f>Overstroming!AH28</f>
        <v>0</v>
      </c>
      <c r="AT28" s="13">
        <f>Overstroming!AI28</f>
        <v>0</v>
      </c>
      <c r="AU28" s="81">
        <f>(AT28/1)*100</f>
        <v>0</v>
      </c>
      <c r="AV28" s="13">
        <v>0</v>
      </c>
      <c r="AW28" s="57">
        <f>SUM(AO28+AR28+AU28+AV28)/4</f>
        <v>0</v>
      </c>
    </row>
    <row r="29" spans="1:49" x14ac:dyDescent="0.25">
      <c r="A29" s="4" t="s">
        <v>3</v>
      </c>
      <c r="B29" s="4" t="s">
        <v>4</v>
      </c>
      <c r="C29" s="13">
        <f>Overstroming!C29</f>
        <v>3844</v>
      </c>
      <c r="D29" s="57">
        <f>Overstroming!D29</f>
        <v>0</v>
      </c>
      <c r="E29" s="79">
        <f>(D29/721)*100</f>
        <v>0</v>
      </c>
      <c r="F29" s="14">
        <f>Overstroming!E29</f>
        <v>92.106970186516605</v>
      </c>
      <c r="G29" s="15">
        <f>Overstroming!H29</f>
        <v>0</v>
      </c>
      <c r="H29" s="80">
        <f>(G29/45.06346464)*100</f>
        <v>0</v>
      </c>
      <c r="I29" s="13">
        <f>Overstroming!I29</f>
        <v>1</v>
      </c>
      <c r="J29" s="13">
        <f>Overstroming!J29</f>
        <v>0</v>
      </c>
      <c r="K29" s="81">
        <f>(J29/1)*100</f>
        <v>0</v>
      </c>
      <c r="L29" s="57">
        <f>(K29+E29+H29)/3</f>
        <v>0</v>
      </c>
      <c r="M29" s="16">
        <f>Overstroming!K29</f>
        <v>3844</v>
      </c>
      <c r="N29" s="35">
        <f>Overstroming!L29</f>
        <v>0</v>
      </c>
      <c r="O29" s="76">
        <f>(N29/721)*100</f>
        <v>0</v>
      </c>
      <c r="P29" s="17">
        <f>Overstroming!M29</f>
        <v>92.106970186516605</v>
      </c>
      <c r="Q29" s="18">
        <f>Overstroming!P29</f>
        <v>0</v>
      </c>
      <c r="R29" s="77">
        <f>(Q29/45.06346464)*100</f>
        <v>0</v>
      </c>
      <c r="S29" s="16">
        <f>Overstroming!Q29</f>
        <v>1</v>
      </c>
      <c r="T29" s="16">
        <f>Overstroming!R29</f>
        <v>0</v>
      </c>
      <c r="U29" s="73">
        <f>(T29/1)*100</f>
        <v>0</v>
      </c>
      <c r="V29" s="35">
        <f>(U29+O29+R29)/3</f>
        <v>0</v>
      </c>
      <c r="W29" s="19">
        <v>0</v>
      </c>
      <c r="X29" s="19">
        <f>W29</f>
        <v>0</v>
      </c>
      <c r="Y29" s="92">
        <f>(Overstroming!U29/Overstroming!T29)*100</f>
        <v>0</v>
      </c>
      <c r="Z29" s="94">
        <f>(Y29/46.6877887917123)*100</f>
        <v>0</v>
      </c>
      <c r="AA29" s="93">
        <f>Z29</f>
        <v>0</v>
      </c>
      <c r="AB29" s="13">
        <v>0</v>
      </c>
      <c r="AC29" s="13">
        <v>0</v>
      </c>
      <c r="AD29" s="13">
        <f>SUM(AB29:AC29)/2</f>
        <v>0</v>
      </c>
      <c r="AE29" s="16">
        <f>Overstroming!X29</f>
        <v>0</v>
      </c>
      <c r="AF29" s="16">
        <f>Overstroming!Y29</f>
        <v>0</v>
      </c>
      <c r="AG29" s="73">
        <f>(AF29/1)*100</f>
        <v>0</v>
      </c>
      <c r="AH29" s="16">
        <f>AG29</f>
        <v>0</v>
      </c>
      <c r="AI29" s="19">
        <v>0</v>
      </c>
      <c r="AJ29" s="19">
        <f>AI29</f>
        <v>0</v>
      </c>
      <c r="AK29" s="20">
        <v>0</v>
      </c>
      <c r="AL29" s="20">
        <f>AK29</f>
        <v>0</v>
      </c>
      <c r="AM29" s="13">
        <f>Overstroming!AB29</f>
        <v>3844</v>
      </c>
      <c r="AN29" s="13">
        <f>Overstroming!AC29</f>
        <v>0</v>
      </c>
      <c r="AO29" s="79">
        <f>(AN29/721)*100</f>
        <v>0</v>
      </c>
      <c r="AP29" s="14">
        <f>Overstroming!AD29</f>
        <v>92.106970186516605</v>
      </c>
      <c r="AQ29" s="15">
        <f>Overstroming!AG29</f>
        <v>0</v>
      </c>
      <c r="AR29" s="80">
        <f>(AQ29/45.06346464)*100</f>
        <v>0</v>
      </c>
      <c r="AS29" s="57">
        <f>Overstroming!AH29</f>
        <v>1</v>
      </c>
      <c r="AT29" s="13">
        <f>Overstroming!AI29</f>
        <v>0</v>
      </c>
      <c r="AU29" s="81">
        <f>(AT29/1)*100</f>
        <v>0</v>
      </c>
      <c r="AV29" s="13">
        <v>0</v>
      </c>
      <c r="AW29" s="57">
        <f>SUM(AO29+AR29+AU29+AV29)/4</f>
        <v>0</v>
      </c>
    </row>
    <row r="30" spans="1:49" x14ac:dyDescent="0.25">
      <c r="A30" s="4" t="s">
        <v>32</v>
      </c>
      <c r="B30" s="4" t="s">
        <v>46</v>
      </c>
      <c r="C30" s="13">
        <f>Overstroming!C30</f>
        <v>968</v>
      </c>
      <c r="D30" s="57">
        <f>Overstroming!D30</f>
        <v>0</v>
      </c>
      <c r="E30" s="79">
        <f>(D30/721)*100</f>
        <v>0</v>
      </c>
      <c r="F30" s="14">
        <f>Overstroming!E30</f>
        <v>4.5943488729630202</v>
      </c>
      <c r="G30" s="15">
        <f>Overstroming!H30</f>
        <v>0</v>
      </c>
      <c r="H30" s="80">
        <f>(G30/45.06346464)*100</f>
        <v>0</v>
      </c>
      <c r="I30" s="13">
        <f>Overstroming!I30</f>
        <v>0</v>
      </c>
      <c r="J30" s="13">
        <f>Overstroming!J30</f>
        <v>0</v>
      </c>
      <c r="K30" s="81">
        <f>(J30/1)*100</f>
        <v>0</v>
      </c>
      <c r="L30" s="57">
        <f>(K30+E30+H30)/3</f>
        <v>0</v>
      </c>
      <c r="M30" s="16">
        <f>Overstroming!K30</f>
        <v>968</v>
      </c>
      <c r="N30" s="35">
        <f>Overstroming!L30</f>
        <v>0</v>
      </c>
      <c r="O30" s="76">
        <f>(N30/721)*100</f>
        <v>0</v>
      </c>
      <c r="P30" s="17">
        <f>Overstroming!M30</f>
        <v>4.5943488729630202</v>
      </c>
      <c r="Q30" s="18">
        <f>Overstroming!P30</f>
        <v>0</v>
      </c>
      <c r="R30" s="77">
        <f>(Q30/45.06346464)*100</f>
        <v>0</v>
      </c>
      <c r="S30" s="16">
        <f>Overstroming!Q30</f>
        <v>0</v>
      </c>
      <c r="T30" s="16">
        <f>Overstroming!R30</f>
        <v>0</v>
      </c>
      <c r="U30" s="73">
        <f>(T30/1)*100</f>
        <v>0</v>
      </c>
      <c r="V30" s="35">
        <f>(U30+O30+R30)/3</f>
        <v>0</v>
      </c>
      <c r="W30" s="19">
        <v>0</v>
      </c>
      <c r="X30" s="19">
        <f>W30</f>
        <v>0</v>
      </c>
      <c r="Y30" s="92">
        <f>(Overstroming!U30/Overstroming!T30)*100</f>
        <v>0</v>
      </c>
      <c r="Z30" s="94">
        <f>(Y30/46.6877887917123)*100</f>
        <v>0</v>
      </c>
      <c r="AA30" s="93">
        <f>Z30</f>
        <v>0</v>
      </c>
      <c r="AB30" s="13">
        <v>0</v>
      </c>
      <c r="AC30" s="13">
        <v>0</v>
      </c>
      <c r="AD30" s="13">
        <f>SUM(AB30:AC30)/2</f>
        <v>0</v>
      </c>
      <c r="AE30" s="16">
        <f>Overstroming!X30</f>
        <v>0</v>
      </c>
      <c r="AF30" s="16">
        <f>Overstroming!Y30</f>
        <v>0</v>
      </c>
      <c r="AG30" s="73">
        <f>(AF30/1)*100</f>
        <v>0</v>
      </c>
      <c r="AH30" s="16">
        <f>AG30</f>
        <v>0</v>
      </c>
      <c r="AI30" s="19">
        <v>0</v>
      </c>
      <c r="AJ30" s="19">
        <f>AI30</f>
        <v>0</v>
      </c>
      <c r="AK30" s="20">
        <v>0</v>
      </c>
      <c r="AL30" s="20">
        <f>AK30</f>
        <v>0</v>
      </c>
      <c r="AM30" s="13">
        <f>Overstroming!AB30</f>
        <v>968</v>
      </c>
      <c r="AN30" s="13">
        <f>Overstroming!AC30</f>
        <v>0</v>
      </c>
      <c r="AO30" s="79">
        <f>(AN30/721)*100</f>
        <v>0</v>
      </c>
      <c r="AP30" s="14">
        <f>Overstroming!AD30</f>
        <v>4.5943488729630202</v>
      </c>
      <c r="AQ30" s="15">
        <f>Overstroming!AG30</f>
        <v>0</v>
      </c>
      <c r="AR30" s="80">
        <f>(AQ30/45.06346464)*100</f>
        <v>0</v>
      </c>
      <c r="AS30" s="57">
        <f>Overstroming!AH30</f>
        <v>0</v>
      </c>
      <c r="AT30" s="13">
        <f>Overstroming!AI30</f>
        <v>0</v>
      </c>
      <c r="AU30" s="81">
        <f>(AT30/1)*100</f>
        <v>0</v>
      </c>
      <c r="AV30" s="13">
        <v>0</v>
      </c>
      <c r="AW30" s="57">
        <f>SUM(AO30+AR30+AU30+AV30)/4</f>
        <v>0</v>
      </c>
    </row>
    <row r="31" spans="1:49" x14ac:dyDescent="0.25">
      <c r="A31" s="4" t="s">
        <v>32</v>
      </c>
      <c r="B31" s="4" t="s">
        <v>47</v>
      </c>
      <c r="C31" s="13">
        <f>Overstroming!C31</f>
        <v>1883</v>
      </c>
      <c r="D31" s="57">
        <f>Overstroming!D31</f>
        <v>94</v>
      </c>
      <c r="E31" s="79">
        <f>(D31/721)*100</f>
        <v>13.037447988904299</v>
      </c>
      <c r="F31" s="14">
        <f>Overstroming!E31</f>
        <v>15.5538968908846</v>
      </c>
      <c r="G31" s="15">
        <f>Overstroming!H31</f>
        <v>3.4834340082113102</v>
      </c>
      <c r="H31" s="80">
        <f>(G31/45.06346464)*100</f>
        <v>7.7300625596356944</v>
      </c>
      <c r="I31" s="13">
        <f>Overstroming!I31</f>
        <v>0</v>
      </c>
      <c r="J31" s="13">
        <f>Overstroming!J31</f>
        <v>0</v>
      </c>
      <c r="K31" s="81">
        <f>(J31/1)*100</f>
        <v>0</v>
      </c>
      <c r="L31" s="57">
        <f>(K31+E31+H31)/3</f>
        <v>6.9225035161799982</v>
      </c>
      <c r="M31" s="16">
        <f>Overstroming!K31</f>
        <v>1883</v>
      </c>
      <c r="N31" s="35">
        <f>Overstroming!L31</f>
        <v>94</v>
      </c>
      <c r="O31" s="76">
        <f>(N31/721)*100</f>
        <v>13.037447988904299</v>
      </c>
      <c r="P31" s="17">
        <f>Overstroming!M31</f>
        <v>15.5538968908846</v>
      </c>
      <c r="Q31" s="18">
        <f>Overstroming!P31</f>
        <v>3.4834340082113102</v>
      </c>
      <c r="R31" s="77">
        <f>(Q31/45.06346464)*100</f>
        <v>7.7300625596356944</v>
      </c>
      <c r="S31" s="16">
        <f>Overstroming!Q31</f>
        <v>0</v>
      </c>
      <c r="T31" s="16">
        <f>Overstroming!R31</f>
        <v>0</v>
      </c>
      <c r="U31" s="73">
        <f>(T31/1)*100</f>
        <v>0</v>
      </c>
      <c r="V31" s="35">
        <f>(U31+O31+R31)/3</f>
        <v>6.9225035161799982</v>
      </c>
      <c r="W31" s="19">
        <v>0</v>
      </c>
      <c r="X31" s="19">
        <f>W31</f>
        <v>0</v>
      </c>
      <c r="Y31" s="92">
        <f>(Overstroming!U31/Overstroming!T31)*100</f>
        <v>0</v>
      </c>
      <c r="Z31" s="94">
        <f>(Y31/46.6877887917123)*100</f>
        <v>0</v>
      </c>
      <c r="AA31" s="93">
        <f>Z31</f>
        <v>0</v>
      </c>
      <c r="AB31" s="13">
        <v>50</v>
      </c>
      <c r="AC31" s="13">
        <v>0</v>
      </c>
      <c r="AD31" s="13">
        <f>SUM(AB31:AC31)/2</f>
        <v>25</v>
      </c>
      <c r="AE31" s="16">
        <f>Overstroming!X31</f>
        <v>0</v>
      </c>
      <c r="AF31" s="16">
        <f>Overstroming!Y31</f>
        <v>0</v>
      </c>
      <c r="AG31" s="73">
        <f>(AF31/1)*100</f>
        <v>0</v>
      </c>
      <c r="AH31" s="16">
        <f>AG31</f>
        <v>0</v>
      </c>
      <c r="AI31" s="19">
        <v>50</v>
      </c>
      <c r="AJ31" s="19">
        <f>AI31</f>
        <v>50</v>
      </c>
      <c r="AK31" s="20">
        <v>50</v>
      </c>
      <c r="AL31" s="20">
        <f>AK31</f>
        <v>50</v>
      </c>
      <c r="AM31" s="13">
        <f>Overstroming!AB31</f>
        <v>1883</v>
      </c>
      <c r="AN31" s="13">
        <f>Overstroming!AC31</f>
        <v>94</v>
      </c>
      <c r="AO31" s="79">
        <f>(AN31/721)*100</f>
        <v>13.037447988904299</v>
      </c>
      <c r="AP31" s="14">
        <f>Overstroming!AD31</f>
        <v>15.5538968908846</v>
      </c>
      <c r="AQ31" s="15">
        <f>Overstroming!AG31</f>
        <v>3.4834340082113102</v>
      </c>
      <c r="AR31" s="80">
        <f>(AQ31/45.06346464)*100</f>
        <v>7.7300625596356944</v>
      </c>
      <c r="AS31" s="57">
        <f>Overstroming!AH31</f>
        <v>0</v>
      </c>
      <c r="AT31" s="13">
        <f>Overstroming!AI31</f>
        <v>0</v>
      </c>
      <c r="AU31" s="81">
        <f>(AT31/1)*100</f>
        <v>0</v>
      </c>
      <c r="AV31" s="13">
        <v>0</v>
      </c>
      <c r="AW31" s="57">
        <f>SUM(AO31+AR31+AU31+AV31)/4</f>
        <v>5.1918776371349988</v>
      </c>
    </row>
    <row r="32" spans="1:49" x14ac:dyDescent="0.25">
      <c r="A32" s="4" t="s">
        <v>32</v>
      </c>
      <c r="B32" s="4" t="s">
        <v>41</v>
      </c>
      <c r="C32" s="13">
        <f>Overstroming!C32</f>
        <v>501</v>
      </c>
      <c r="D32" s="57">
        <f>Overstroming!D32</f>
        <v>0</v>
      </c>
      <c r="E32" s="79">
        <f>(D32/721)*100</f>
        <v>0</v>
      </c>
      <c r="F32" s="14">
        <f>Overstroming!E32</f>
        <v>3.02322457048255</v>
      </c>
      <c r="G32" s="15">
        <f>Overstroming!H32</f>
        <v>0</v>
      </c>
      <c r="H32" s="80">
        <f>(G32/45.06346464)*100</f>
        <v>0</v>
      </c>
      <c r="I32" s="13">
        <f>Overstroming!I32</f>
        <v>0</v>
      </c>
      <c r="J32" s="13">
        <f>Overstroming!J32</f>
        <v>0</v>
      </c>
      <c r="K32" s="81">
        <f>(J32/1)*100</f>
        <v>0</v>
      </c>
      <c r="L32" s="57">
        <f>(K32+E32+H32)/3</f>
        <v>0</v>
      </c>
      <c r="M32" s="16">
        <f>Overstroming!K32</f>
        <v>501</v>
      </c>
      <c r="N32" s="35">
        <f>Overstroming!L32</f>
        <v>0</v>
      </c>
      <c r="O32" s="76">
        <f>(N32/721)*100</f>
        <v>0</v>
      </c>
      <c r="P32" s="17">
        <f>Overstroming!M32</f>
        <v>3.02322457048255</v>
      </c>
      <c r="Q32" s="18">
        <f>Overstroming!P32</f>
        <v>0</v>
      </c>
      <c r="R32" s="77">
        <f>(Q32/45.06346464)*100</f>
        <v>0</v>
      </c>
      <c r="S32" s="16">
        <f>Overstroming!Q32</f>
        <v>0</v>
      </c>
      <c r="T32" s="16">
        <f>Overstroming!R32</f>
        <v>0</v>
      </c>
      <c r="U32" s="73">
        <f>(T32/1)*100</f>
        <v>0</v>
      </c>
      <c r="V32" s="35">
        <f>(U32+O32+R32)/3</f>
        <v>0</v>
      </c>
      <c r="W32" s="19">
        <v>0</v>
      </c>
      <c r="X32" s="19">
        <f>W32</f>
        <v>0</v>
      </c>
      <c r="Y32" s="92">
        <f>(Overstroming!U32/Overstroming!T32)*100</f>
        <v>3.6039997179832119</v>
      </c>
      <c r="Z32" s="94">
        <f>(Y32/46.6877887917123)*100</f>
        <v>7.7193626240507882</v>
      </c>
      <c r="AA32" s="93">
        <f>Z32</f>
        <v>7.7193626240507882</v>
      </c>
      <c r="AB32" s="13">
        <v>0</v>
      </c>
      <c r="AC32" s="13">
        <v>0</v>
      </c>
      <c r="AD32" s="13">
        <f>SUM(AB32:AC32)/2</f>
        <v>0</v>
      </c>
      <c r="AE32" s="16">
        <f>Overstroming!X32</f>
        <v>0</v>
      </c>
      <c r="AF32" s="16">
        <f>Overstroming!Y32</f>
        <v>0</v>
      </c>
      <c r="AG32" s="73">
        <f>(AF32/1)*100</f>
        <v>0</v>
      </c>
      <c r="AH32" s="16">
        <f>AG32</f>
        <v>0</v>
      </c>
      <c r="AI32" s="19">
        <v>50</v>
      </c>
      <c r="AJ32" s="19">
        <f>AI32</f>
        <v>50</v>
      </c>
      <c r="AK32" s="20">
        <v>0</v>
      </c>
      <c r="AL32" s="20">
        <f>AK32</f>
        <v>0</v>
      </c>
      <c r="AM32" s="13">
        <f>Overstroming!AB32</f>
        <v>501</v>
      </c>
      <c r="AN32" s="13">
        <f>Overstroming!AC32</f>
        <v>0</v>
      </c>
      <c r="AO32" s="79">
        <f>(AN32/721)*100</f>
        <v>0</v>
      </c>
      <c r="AP32" s="14">
        <f>Overstroming!AD32</f>
        <v>3.02322457048255</v>
      </c>
      <c r="AQ32" s="15">
        <f>Overstroming!AG32</f>
        <v>0</v>
      </c>
      <c r="AR32" s="80">
        <f>(AQ32/45.06346464)*100</f>
        <v>0</v>
      </c>
      <c r="AS32" s="57">
        <f>Overstroming!AH32</f>
        <v>0</v>
      </c>
      <c r="AT32" s="13">
        <f>Overstroming!AI32</f>
        <v>0</v>
      </c>
      <c r="AU32" s="81">
        <f>(AT32/1)*100</f>
        <v>0</v>
      </c>
      <c r="AV32" s="13">
        <v>0</v>
      </c>
      <c r="AW32" s="57">
        <f>SUM(AO32+AR32+AU32+AV32)/4</f>
        <v>0</v>
      </c>
    </row>
    <row r="33" spans="1:49" x14ac:dyDescent="0.25">
      <c r="A33" s="4" t="s">
        <v>32</v>
      </c>
      <c r="B33" s="4" t="s">
        <v>35</v>
      </c>
      <c r="C33" s="13">
        <f>Overstroming!C33</f>
        <v>2074</v>
      </c>
      <c r="D33" s="57">
        <f>Overstroming!D33</f>
        <v>3</v>
      </c>
      <c r="E33" s="79">
        <f>(D33/721)*100</f>
        <v>0.41608876560332869</v>
      </c>
      <c r="F33" s="14">
        <f>Overstroming!E33</f>
        <v>12.3966169034145</v>
      </c>
      <c r="G33" s="15">
        <f>Overstroming!H33</f>
        <v>0</v>
      </c>
      <c r="H33" s="80">
        <f>(G33/45.06346464)*100</f>
        <v>0</v>
      </c>
      <c r="I33" s="13">
        <f>Overstroming!I33</f>
        <v>0</v>
      </c>
      <c r="J33" s="13">
        <f>Overstroming!J33</f>
        <v>0</v>
      </c>
      <c r="K33" s="81">
        <f>(J33/1)*100</f>
        <v>0</v>
      </c>
      <c r="L33" s="57">
        <f>(K33+E33+H33)/3</f>
        <v>0.13869625520110956</v>
      </c>
      <c r="M33" s="16">
        <f>Overstroming!K33</f>
        <v>2074</v>
      </c>
      <c r="N33" s="35">
        <f>Overstroming!L33</f>
        <v>3</v>
      </c>
      <c r="O33" s="76">
        <f>(N33/721)*100</f>
        <v>0.41608876560332869</v>
      </c>
      <c r="P33" s="17">
        <f>Overstroming!M33</f>
        <v>12.3966169034145</v>
      </c>
      <c r="Q33" s="18">
        <f>Overstroming!P33</f>
        <v>0</v>
      </c>
      <c r="R33" s="77">
        <f>(Q33/45.06346464)*100</f>
        <v>0</v>
      </c>
      <c r="S33" s="16">
        <f>Overstroming!Q33</f>
        <v>0</v>
      </c>
      <c r="T33" s="16">
        <f>Overstroming!R33</f>
        <v>0</v>
      </c>
      <c r="U33" s="73">
        <f>(T33/1)*100</f>
        <v>0</v>
      </c>
      <c r="V33" s="35">
        <f>(U33+O33+R33)/3</f>
        <v>0.13869625520110956</v>
      </c>
      <c r="W33" s="19">
        <v>0</v>
      </c>
      <c r="X33" s="19">
        <f>W33</f>
        <v>0</v>
      </c>
      <c r="Y33" s="92">
        <f>(Overstroming!U33/Overstroming!T33)*100</f>
        <v>0</v>
      </c>
      <c r="Z33" s="94">
        <f>(Y33/46.6877887917123)*100</f>
        <v>0</v>
      </c>
      <c r="AA33" s="93">
        <f>Z33</f>
        <v>0</v>
      </c>
      <c r="AB33" s="13">
        <v>0</v>
      </c>
      <c r="AC33" s="13">
        <v>0</v>
      </c>
      <c r="AD33" s="13">
        <f>SUM(AB33:AC33)/2</f>
        <v>0</v>
      </c>
      <c r="AE33" s="16">
        <f>Overstroming!X33</f>
        <v>0</v>
      </c>
      <c r="AF33" s="16">
        <f>Overstroming!Y33</f>
        <v>0</v>
      </c>
      <c r="AG33" s="73">
        <f>(AF33/1)*100</f>
        <v>0</v>
      </c>
      <c r="AH33" s="16">
        <f>AG33</f>
        <v>0</v>
      </c>
      <c r="AI33" s="19">
        <v>50</v>
      </c>
      <c r="AJ33" s="19">
        <f>AI33</f>
        <v>50</v>
      </c>
      <c r="AK33" s="20">
        <v>0</v>
      </c>
      <c r="AL33" s="20">
        <f>AK33</f>
        <v>0</v>
      </c>
      <c r="AM33" s="13">
        <f>Overstroming!AB33</f>
        <v>2074</v>
      </c>
      <c r="AN33" s="13">
        <f>Overstroming!AC33</f>
        <v>3</v>
      </c>
      <c r="AO33" s="79">
        <f>(AN33/721)*100</f>
        <v>0.41608876560332869</v>
      </c>
      <c r="AP33" s="14">
        <f>Overstroming!AD33</f>
        <v>12.3966169034145</v>
      </c>
      <c r="AQ33" s="15">
        <f>Overstroming!AG33</f>
        <v>0</v>
      </c>
      <c r="AR33" s="80">
        <f>(AQ33/45.06346464)*100</f>
        <v>0</v>
      </c>
      <c r="AS33" s="57">
        <f>Overstroming!AH33</f>
        <v>0</v>
      </c>
      <c r="AT33" s="13">
        <f>Overstroming!AI33</f>
        <v>0</v>
      </c>
      <c r="AU33" s="81">
        <f>(AT33/1)*100</f>
        <v>0</v>
      </c>
      <c r="AV33" s="13">
        <v>0</v>
      </c>
      <c r="AW33" s="57">
        <f>SUM(AO33+AR33+AU33+AV33)/4</f>
        <v>0.10402219140083217</v>
      </c>
    </row>
    <row r="34" spans="1:49" x14ac:dyDescent="0.25">
      <c r="A34" s="4" t="s">
        <v>3</v>
      </c>
      <c r="B34" s="4" t="s">
        <v>5</v>
      </c>
      <c r="C34" s="13">
        <f>Overstroming!C34</f>
        <v>1139</v>
      </c>
      <c r="D34" s="57">
        <f>Overstroming!D34</f>
        <v>21</v>
      </c>
      <c r="E34" s="79">
        <f>(D34/721)*100</f>
        <v>2.912621359223301</v>
      </c>
      <c r="F34" s="14">
        <f>Overstroming!E34</f>
        <v>28.520765105264498</v>
      </c>
      <c r="G34" s="15">
        <f>Overstroming!H34</f>
        <v>0.403351388984311</v>
      </c>
      <c r="H34" s="80">
        <f>(G34/45.06346464)*100</f>
        <v>0.89507407432290809</v>
      </c>
      <c r="I34" s="13">
        <f>Overstroming!I34</f>
        <v>0</v>
      </c>
      <c r="J34" s="13">
        <f>Overstroming!J34</f>
        <v>0</v>
      </c>
      <c r="K34" s="81">
        <f>(J34/1)*100</f>
        <v>0</v>
      </c>
      <c r="L34" s="57">
        <f>(K34+E34+H34)/3</f>
        <v>1.2692318111820697</v>
      </c>
      <c r="M34" s="16">
        <f>Overstroming!K34</f>
        <v>1139</v>
      </c>
      <c r="N34" s="35">
        <f>Overstroming!L34</f>
        <v>21</v>
      </c>
      <c r="O34" s="76">
        <f>(N34/721)*100</f>
        <v>2.912621359223301</v>
      </c>
      <c r="P34" s="17">
        <f>Overstroming!M34</f>
        <v>28.520765105264498</v>
      </c>
      <c r="Q34" s="18">
        <f>Overstroming!P34</f>
        <v>0.403351388984311</v>
      </c>
      <c r="R34" s="77">
        <f>(Q34/45.06346464)*100</f>
        <v>0.89507407432290809</v>
      </c>
      <c r="S34" s="16">
        <f>Overstroming!Q34</f>
        <v>0</v>
      </c>
      <c r="T34" s="16">
        <f>Overstroming!R34</f>
        <v>0</v>
      </c>
      <c r="U34" s="73">
        <f>(T34/1)*100</f>
        <v>0</v>
      </c>
      <c r="V34" s="35">
        <f>(U34+O34+R34)/3</f>
        <v>1.2692318111820697</v>
      </c>
      <c r="W34" s="19">
        <v>0</v>
      </c>
      <c r="X34" s="19">
        <f>W34</f>
        <v>0</v>
      </c>
      <c r="Y34" s="92">
        <f>(Overstroming!U34/Overstroming!T34)*100</f>
        <v>11.548926988729816</v>
      </c>
      <c r="Z34" s="94">
        <f>(Y34/46.6877887917123)*100</f>
        <v>24.736504528524392</v>
      </c>
      <c r="AA34" s="93">
        <f>Z34</f>
        <v>24.736504528524392</v>
      </c>
      <c r="AB34" s="13">
        <v>0</v>
      </c>
      <c r="AC34" s="13">
        <v>0</v>
      </c>
      <c r="AD34" s="13">
        <f>SUM(AB34:AC34)/2</f>
        <v>0</v>
      </c>
      <c r="AE34" s="16">
        <f>Overstroming!X34</f>
        <v>0</v>
      </c>
      <c r="AF34" s="16">
        <f>Overstroming!Y34</f>
        <v>0</v>
      </c>
      <c r="AG34" s="73">
        <f>(AF34/1)*100</f>
        <v>0</v>
      </c>
      <c r="AH34" s="16">
        <f>AG34</f>
        <v>0</v>
      </c>
      <c r="AI34" s="19">
        <v>50</v>
      </c>
      <c r="AJ34" s="19">
        <f>AI34</f>
        <v>50</v>
      </c>
      <c r="AK34" s="20">
        <v>0</v>
      </c>
      <c r="AL34" s="20">
        <f>AK34</f>
        <v>0</v>
      </c>
      <c r="AM34" s="13">
        <f>Overstroming!AB34</f>
        <v>1139</v>
      </c>
      <c r="AN34" s="13">
        <f>Overstroming!AC34</f>
        <v>21</v>
      </c>
      <c r="AO34" s="79">
        <f>(AN34/721)*100</f>
        <v>2.912621359223301</v>
      </c>
      <c r="AP34" s="14">
        <f>Overstroming!AD34</f>
        <v>28.520765105264498</v>
      </c>
      <c r="AQ34" s="15">
        <f>Overstroming!AG34</f>
        <v>0.403351388984311</v>
      </c>
      <c r="AR34" s="80">
        <f>(AQ34/45.06346464)*100</f>
        <v>0.89507407432290809</v>
      </c>
      <c r="AS34" s="57">
        <f>Overstroming!AH34</f>
        <v>0</v>
      </c>
      <c r="AT34" s="13">
        <f>Overstroming!AI34</f>
        <v>0</v>
      </c>
      <c r="AU34" s="81">
        <f>(AT34/1)*100</f>
        <v>0</v>
      </c>
      <c r="AV34" s="13">
        <v>0</v>
      </c>
      <c r="AW34" s="57">
        <f>SUM(AO34+AR34+AU34+AV34)/4</f>
        <v>0.95192385838655225</v>
      </c>
    </row>
    <row r="35" spans="1:49" x14ac:dyDescent="0.25">
      <c r="A35" s="4" t="s">
        <v>32</v>
      </c>
      <c r="B35" s="4" t="s">
        <v>31</v>
      </c>
      <c r="C35" s="13">
        <f>Overstroming!C35</f>
        <v>3929</v>
      </c>
      <c r="D35" s="57">
        <f>Overstroming!D35</f>
        <v>0</v>
      </c>
      <c r="E35" s="79">
        <f>(D35/721)*100</f>
        <v>0</v>
      </c>
      <c r="F35" s="14">
        <f>Overstroming!E35</f>
        <v>21.310012803526099</v>
      </c>
      <c r="G35" s="15">
        <f>Overstroming!H35</f>
        <v>0</v>
      </c>
      <c r="H35" s="80">
        <f>(G35/45.06346464)*100</f>
        <v>0</v>
      </c>
      <c r="I35" s="13">
        <f>Overstroming!I35</f>
        <v>0</v>
      </c>
      <c r="J35" s="13">
        <f>Overstroming!J35</f>
        <v>0</v>
      </c>
      <c r="K35" s="81">
        <f>(J35/1)*100</f>
        <v>0</v>
      </c>
      <c r="L35" s="57">
        <f>(K35+E35+H35)/3</f>
        <v>0</v>
      </c>
      <c r="M35" s="16">
        <f>Overstroming!K35</f>
        <v>3929</v>
      </c>
      <c r="N35" s="35">
        <f>Overstroming!L35</f>
        <v>0</v>
      </c>
      <c r="O35" s="76">
        <f>(N35/721)*100</f>
        <v>0</v>
      </c>
      <c r="P35" s="17">
        <f>Overstroming!M35</f>
        <v>21.310012803526099</v>
      </c>
      <c r="Q35" s="18">
        <f>Overstroming!P35</f>
        <v>0</v>
      </c>
      <c r="R35" s="77">
        <f>(Q35/45.06346464)*100</f>
        <v>0</v>
      </c>
      <c r="S35" s="16">
        <f>Overstroming!Q35</f>
        <v>0</v>
      </c>
      <c r="T35" s="16">
        <f>Overstroming!R35</f>
        <v>0</v>
      </c>
      <c r="U35" s="73">
        <f>(T35/1)*100</f>
        <v>0</v>
      </c>
      <c r="V35" s="35">
        <f>(U35+O35+R35)/3</f>
        <v>0</v>
      </c>
      <c r="W35" s="19">
        <v>0</v>
      </c>
      <c r="X35" s="19">
        <f>W35</f>
        <v>0</v>
      </c>
      <c r="Y35" s="92">
        <f>(Overstroming!U35/Overstroming!T35)*100</f>
        <v>0.1152400831951805</v>
      </c>
      <c r="Z35" s="94">
        <f>(Y35/46.6877887917123)*100</f>
        <v>0.24683131537734582</v>
      </c>
      <c r="AA35" s="93">
        <f>Z35</f>
        <v>0.24683131537734582</v>
      </c>
      <c r="AB35" s="13">
        <v>50</v>
      </c>
      <c r="AC35" s="13">
        <v>0</v>
      </c>
      <c r="AD35" s="13">
        <f>SUM(AB35:AC35)/2</f>
        <v>25</v>
      </c>
      <c r="AE35" s="16">
        <f>Overstroming!X35</f>
        <v>0</v>
      </c>
      <c r="AF35" s="16">
        <f>Overstroming!Y35</f>
        <v>0</v>
      </c>
      <c r="AG35" s="73">
        <f>(AF35/1)*100</f>
        <v>0</v>
      </c>
      <c r="AH35" s="16">
        <f>AG35</f>
        <v>0</v>
      </c>
      <c r="AI35" s="19">
        <v>0</v>
      </c>
      <c r="AJ35" s="19">
        <f>AI35</f>
        <v>0</v>
      </c>
      <c r="AK35" s="20">
        <v>50</v>
      </c>
      <c r="AL35" s="20">
        <f>AK35</f>
        <v>50</v>
      </c>
      <c r="AM35" s="13">
        <f>Overstroming!AB35</f>
        <v>3929</v>
      </c>
      <c r="AN35" s="13">
        <f>Overstroming!AC35</f>
        <v>0</v>
      </c>
      <c r="AO35" s="79">
        <f>(AN35/721)*100</f>
        <v>0</v>
      </c>
      <c r="AP35" s="14">
        <f>Overstroming!AD35</f>
        <v>21.310012803526099</v>
      </c>
      <c r="AQ35" s="15">
        <f>Overstroming!AG35</f>
        <v>0</v>
      </c>
      <c r="AR35" s="80">
        <f>(AQ35/45.06346464)*100</f>
        <v>0</v>
      </c>
      <c r="AS35" s="57">
        <f>Overstroming!AH35</f>
        <v>0</v>
      </c>
      <c r="AT35" s="13">
        <f>Overstroming!AI35</f>
        <v>0</v>
      </c>
      <c r="AU35" s="81">
        <f>(AT35/1)*100</f>
        <v>0</v>
      </c>
      <c r="AV35" s="13">
        <v>0</v>
      </c>
      <c r="AW35" s="57">
        <f>SUM(AO35+AR35+AU35+AV35)/4</f>
        <v>0</v>
      </c>
    </row>
    <row r="36" spans="1:49" x14ac:dyDescent="0.25">
      <c r="A36" s="4" t="s">
        <v>32</v>
      </c>
      <c r="B36" s="4" t="s">
        <v>44</v>
      </c>
      <c r="C36" s="13">
        <f>Overstroming!C36</f>
        <v>3592</v>
      </c>
      <c r="D36" s="57">
        <f>Overstroming!D36</f>
        <v>0</v>
      </c>
      <c r="E36" s="79">
        <f>(D36/721)*100</f>
        <v>0</v>
      </c>
      <c r="F36" s="14">
        <f>Overstroming!E36</f>
        <v>23.314948555942198</v>
      </c>
      <c r="G36" s="15">
        <f>Overstroming!H36</f>
        <v>0</v>
      </c>
      <c r="H36" s="80">
        <f>(G36/45.06346464)*100</f>
        <v>0</v>
      </c>
      <c r="I36" s="13">
        <f>Overstroming!I36</f>
        <v>1</v>
      </c>
      <c r="J36" s="13">
        <f>Overstroming!J36</f>
        <v>0</v>
      </c>
      <c r="K36" s="81">
        <f>(J36/1)*100</f>
        <v>0</v>
      </c>
      <c r="L36" s="57">
        <f>(K36+E36+H36)/3</f>
        <v>0</v>
      </c>
      <c r="M36" s="16">
        <f>Overstroming!K36</f>
        <v>3592</v>
      </c>
      <c r="N36" s="35">
        <f>Overstroming!L36</f>
        <v>0</v>
      </c>
      <c r="O36" s="76">
        <f>(N36/721)*100</f>
        <v>0</v>
      </c>
      <c r="P36" s="17">
        <f>Overstroming!M36</f>
        <v>23.314948555942198</v>
      </c>
      <c r="Q36" s="18">
        <f>Overstroming!P36</f>
        <v>0</v>
      </c>
      <c r="R36" s="77">
        <f>(Q36/45.06346464)*100</f>
        <v>0</v>
      </c>
      <c r="S36" s="16">
        <f>Overstroming!Q36</f>
        <v>1</v>
      </c>
      <c r="T36" s="16">
        <f>Overstroming!R36</f>
        <v>0</v>
      </c>
      <c r="U36" s="73">
        <f>(T36/1)*100</f>
        <v>0</v>
      </c>
      <c r="V36" s="35">
        <f>(U36+O36+R36)/3</f>
        <v>0</v>
      </c>
      <c r="W36" s="19">
        <v>0</v>
      </c>
      <c r="X36" s="19">
        <f>W36</f>
        <v>0</v>
      </c>
      <c r="Y36" s="92">
        <f>(Overstroming!U36/Overstroming!T36)*100</f>
        <v>1.9707148946125547E-2</v>
      </c>
      <c r="Z36" s="94">
        <f>(Y36/46.6877887917123)*100</f>
        <v>4.2210499696279956E-2</v>
      </c>
      <c r="AA36" s="93">
        <f>Z36</f>
        <v>4.2210499696279956E-2</v>
      </c>
      <c r="AB36" s="13">
        <v>50</v>
      </c>
      <c r="AC36" s="13">
        <v>0</v>
      </c>
      <c r="AD36" s="13">
        <f>SUM(AB36:AC36)/2</f>
        <v>25</v>
      </c>
      <c r="AE36" s="16">
        <f>Overstroming!X36</f>
        <v>1</v>
      </c>
      <c r="AF36" s="16">
        <f>Overstroming!Y36</f>
        <v>0</v>
      </c>
      <c r="AG36" s="73">
        <f>(AF36/1)*100</f>
        <v>0</v>
      </c>
      <c r="AH36" s="16">
        <f>AG36</f>
        <v>0</v>
      </c>
      <c r="AI36" s="19">
        <v>0</v>
      </c>
      <c r="AJ36" s="19">
        <f>AI36</f>
        <v>0</v>
      </c>
      <c r="AK36" s="20">
        <v>50</v>
      </c>
      <c r="AL36" s="20">
        <f>AK36</f>
        <v>50</v>
      </c>
      <c r="AM36" s="13">
        <f>Overstroming!AB36</f>
        <v>3592</v>
      </c>
      <c r="AN36" s="13">
        <f>Overstroming!AC36</f>
        <v>0</v>
      </c>
      <c r="AO36" s="79">
        <f>(AN36/721)*100</f>
        <v>0</v>
      </c>
      <c r="AP36" s="14">
        <f>Overstroming!AD36</f>
        <v>23.314948555942198</v>
      </c>
      <c r="AQ36" s="15">
        <f>Overstroming!AG36</f>
        <v>0</v>
      </c>
      <c r="AR36" s="80">
        <f>(AQ36/45.06346464)*100</f>
        <v>0</v>
      </c>
      <c r="AS36" s="57">
        <f>Overstroming!AH36</f>
        <v>1</v>
      </c>
      <c r="AT36" s="13">
        <f>Overstroming!AI36</f>
        <v>0</v>
      </c>
      <c r="AU36" s="81">
        <f>(AT36/1)*100</f>
        <v>0</v>
      </c>
      <c r="AV36" s="13">
        <v>0</v>
      </c>
      <c r="AW36" s="57">
        <f>SUM(AO36+AR36+AU36+AV36)/4</f>
        <v>0</v>
      </c>
    </row>
    <row r="37" spans="1:49" x14ac:dyDescent="0.25">
      <c r="A37" s="4" t="s">
        <v>32</v>
      </c>
      <c r="B37" s="4" t="s">
        <v>45</v>
      </c>
      <c r="C37" s="13">
        <f>Overstroming!C37</f>
        <v>847</v>
      </c>
      <c r="D37" s="57">
        <f>Overstroming!D37</f>
        <v>0</v>
      </c>
      <c r="E37" s="79">
        <f>(D37/721)*100</f>
        <v>0</v>
      </c>
      <c r="F37" s="14">
        <f>Overstroming!E37</f>
        <v>8.7317680156020803</v>
      </c>
      <c r="G37" s="15">
        <f>Overstroming!H37</f>
        <v>0</v>
      </c>
      <c r="H37" s="80">
        <f>(G37/45.06346464)*100</f>
        <v>0</v>
      </c>
      <c r="I37" s="13">
        <f>Overstroming!I37</f>
        <v>0</v>
      </c>
      <c r="J37" s="13">
        <f>Overstroming!J37</f>
        <v>0</v>
      </c>
      <c r="K37" s="81">
        <f>(J37/1)*100</f>
        <v>0</v>
      </c>
      <c r="L37" s="57">
        <f>(K37+E37+H37)/3</f>
        <v>0</v>
      </c>
      <c r="M37" s="16">
        <f>Overstroming!K37</f>
        <v>847</v>
      </c>
      <c r="N37" s="35">
        <f>Overstroming!L37</f>
        <v>0</v>
      </c>
      <c r="O37" s="76">
        <f>(N37/721)*100</f>
        <v>0</v>
      </c>
      <c r="P37" s="17">
        <f>Overstroming!M37</f>
        <v>8.7317680156020803</v>
      </c>
      <c r="Q37" s="18">
        <f>Overstroming!P37</f>
        <v>0</v>
      </c>
      <c r="R37" s="77">
        <f>(Q37/45.06346464)*100</f>
        <v>0</v>
      </c>
      <c r="S37" s="16">
        <f>Overstroming!Q37</f>
        <v>0</v>
      </c>
      <c r="T37" s="16">
        <f>Overstroming!R37</f>
        <v>0</v>
      </c>
      <c r="U37" s="73">
        <f>(T37/1)*100</f>
        <v>0</v>
      </c>
      <c r="V37" s="35">
        <f>(U37+O37+R37)/3</f>
        <v>0</v>
      </c>
      <c r="W37" s="19">
        <v>0</v>
      </c>
      <c r="X37" s="19">
        <f>W37</f>
        <v>0</v>
      </c>
      <c r="Y37" s="92">
        <f>(Overstroming!U37/Overstroming!T37)*100</f>
        <v>4.1504127998625948E-5</v>
      </c>
      <c r="Z37" s="94">
        <f>(Y37/46.6877887917123)*100</f>
        <v>8.8897180767733166E-5</v>
      </c>
      <c r="AA37" s="93">
        <f>Z37</f>
        <v>8.8897180767733166E-5</v>
      </c>
      <c r="AB37" s="13">
        <v>0</v>
      </c>
      <c r="AC37" s="13">
        <v>0</v>
      </c>
      <c r="AD37" s="13">
        <f>SUM(AB37:AC37)/2</f>
        <v>0</v>
      </c>
      <c r="AE37" s="16">
        <f>Overstroming!X37</f>
        <v>0</v>
      </c>
      <c r="AF37" s="16">
        <f>Overstroming!Y37</f>
        <v>0</v>
      </c>
      <c r="AG37" s="73">
        <f>(AF37/1)*100</f>
        <v>0</v>
      </c>
      <c r="AH37" s="16">
        <f>AG37</f>
        <v>0</v>
      </c>
      <c r="AI37" s="19">
        <v>0</v>
      </c>
      <c r="AJ37" s="19">
        <f>AI37</f>
        <v>0</v>
      </c>
      <c r="AK37" s="20">
        <v>0</v>
      </c>
      <c r="AL37" s="20">
        <f>AK37</f>
        <v>0</v>
      </c>
      <c r="AM37" s="13">
        <f>Overstroming!AB37</f>
        <v>847</v>
      </c>
      <c r="AN37" s="13">
        <f>Overstroming!AC37</f>
        <v>0</v>
      </c>
      <c r="AO37" s="79">
        <f>(AN37/721)*100</f>
        <v>0</v>
      </c>
      <c r="AP37" s="14">
        <f>Overstroming!AD37</f>
        <v>8.7317680156020803</v>
      </c>
      <c r="AQ37" s="15">
        <f>Overstroming!AG37</f>
        <v>0</v>
      </c>
      <c r="AR37" s="80">
        <f>(AQ37/45.06346464)*100</f>
        <v>0</v>
      </c>
      <c r="AS37" s="57">
        <f>Overstroming!AH37</f>
        <v>0</v>
      </c>
      <c r="AT37" s="13">
        <f>Overstroming!AI37</f>
        <v>0</v>
      </c>
      <c r="AU37" s="81">
        <f>(AT37/1)*100</f>
        <v>0</v>
      </c>
      <c r="AV37" s="13">
        <v>0</v>
      </c>
      <c r="AW37" s="57">
        <f>SUM(AO37+AR37+AU37+AV37)/4</f>
        <v>0</v>
      </c>
    </row>
    <row r="38" spans="1:49" x14ac:dyDescent="0.25">
      <c r="A38" s="4" t="s">
        <v>147</v>
      </c>
      <c r="B38" s="4" t="s">
        <v>149</v>
      </c>
      <c r="C38" s="13">
        <f>Overstroming!C38</f>
        <v>4693</v>
      </c>
      <c r="D38" s="57">
        <f>Overstroming!D38</f>
        <v>0</v>
      </c>
      <c r="E38" s="79">
        <f>(D38/721)*100</f>
        <v>0</v>
      </c>
      <c r="F38" s="14">
        <f>Overstroming!E38</f>
        <v>29.461606380431199</v>
      </c>
      <c r="G38" s="15">
        <f>Overstroming!H38</f>
        <v>0</v>
      </c>
      <c r="H38" s="80">
        <f>(G38/45.06346464)*100</f>
        <v>0</v>
      </c>
      <c r="I38" s="13">
        <f>Overstroming!I38</f>
        <v>0</v>
      </c>
      <c r="J38" s="13">
        <f>Overstroming!J38</f>
        <v>0</v>
      </c>
      <c r="K38" s="81">
        <f>(J38/1)*100</f>
        <v>0</v>
      </c>
      <c r="L38" s="57">
        <f>(K38+E38+H38)/3</f>
        <v>0</v>
      </c>
      <c r="M38" s="16">
        <f>Overstroming!K38</f>
        <v>4693</v>
      </c>
      <c r="N38" s="35">
        <f>Overstroming!L38</f>
        <v>0</v>
      </c>
      <c r="O38" s="76">
        <f>(N38/721)*100</f>
        <v>0</v>
      </c>
      <c r="P38" s="17">
        <f>Overstroming!M38</f>
        <v>29.461606380431199</v>
      </c>
      <c r="Q38" s="18">
        <f>Overstroming!P38</f>
        <v>0</v>
      </c>
      <c r="R38" s="77">
        <f>(Q38/45.06346464)*100</f>
        <v>0</v>
      </c>
      <c r="S38" s="16">
        <f>Overstroming!Q38</f>
        <v>0</v>
      </c>
      <c r="T38" s="16">
        <f>Overstroming!R38</f>
        <v>0</v>
      </c>
      <c r="U38" s="73">
        <f>(T38/1)*100</f>
        <v>0</v>
      </c>
      <c r="V38" s="35">
        <f>(U38+O38+R38)/3</f>
        <v>0</v>
      </c>
      <c r="W38" s="19">
        <v>0</v>
      </c>
      <c r="X38" s="19">
        <f>W38</f>
        <v>0</v>
      </c>
      <c r="Y38" s="92">
        <f>(Overstroming!U38/Overstroming!T38)*100</f>
        <v>0</v>
      </c>
      <c r="Z38" s="94">
        <f>(Y38/46.6877887917123)*100</f>
        <v>0</v>
      </c>
      <c r="AA38" s="93">
        <f>Z38</f>
        <v>0</v>
      </c>
      <c r="AB38" s="13">
        <v>0</v>
      </c>
      <c r="AC38" s="13">
        <v>0</v>
      </c>
      <c r="AD38" s="13">
        <f>SUM(AB38:AC38)/2</f>
        <v>0</v>
      </c>
      <c r="AE38" s="16">
        <f>Overstroming!X38</f>
        <v>0</v>
      </c>
      <c r="AF38" s="16">
        <f>Overstroming!Y38</f>
        <v>0</v>
      </c>
      <c r="AG38" s="73">
        <f>(AF38/1)*100</f>
        <v>0</v>
      </c>
      <c r="AH38" s="16">
        <f>AG38</f>
        <v>0</v>
      </c>
      <c r="AI38" s="19">
        <v>0</v>
      </c>
      <c r="AJ38" s="19">
        <f>AI38</f>
        <v>0</v>
      </c>
      <c r="AK38" s="20">
        <v>0</v>
      </c>
      <c r="AL38" s="20">
        <f>AK38</f>
        <v>0</v>
      </c>
      <c r="AM38" s="13">
        <f>Overstroming!AB38</f>
        <v>4693</v>
      </c>
      <c r="AN38" s="13">
        <f>Overstroming!AC38</f>
        <v>0</v>
      </c>
      <c r="AO38" s="79">
        <f>(AN38/721)*100</f>
        <v>0</v>
      </c>
      <c r="AP38" s="14">
        <f>Overstroming!AD38</f>
        <v>29.461606380431199</v>
      </c>
      <c r="AQ38" s="15">
        <f>Overstroming!AG38</f>
        <v>0</v>
      </c>
      <c r="AR38" s="80">
        <f>(AQ38/45.06346464)*100</f>
        <v>0</v>
      </c>
      <c r="AS38" s="57">
        <f>Overstroming!AH38</f>
        <v>0</v>
      </c>
      <c r="AT38" s="13">
        <f>Overstroming!AI38</f>
        <v>0</v>
      </c>
      <c r="AU38" s="81">
        <f>(AT38/1)*100</f>
        <v>0</v>
      </c>
      <c r="AV38" s="13">
        <v>0</v>
      </c>
      <c r="AW38" s="57">
        <f>SUM(AO38+AR38+AU38+AV38)/4</f>
        <v>0</v>
      </c>
    </row>
    <row r="39" spans="1:49" x14ac:dyDescent="0.25">
      <c r="A39" s="4" t="s">
        <v>147</v>
      </c>
      <c r="B39" s="4" t="s">
        <v>159</v>
      </c>
      <c r="C39" s="13">
        <f>Overstroming!C39</f>
        <v>177</v>
      </c>
      <c r="D39" s="57">
        <f>Overstroming!D39</f>
        <v>0</v>
      </c>
      <c r="E39" s="79">
        <f>(D39/721)*100</f>
        <v>0</v>
      </c>
      <c r="F39" s="14">
        <f>Overstroming!E39</f>
        <v>3.6264969848745299</v>
      </c>
      <c r="G39" s="15">
        <f>Overstroming!H39</f>
        <v>0</v>
      </c>
      <c r="H39" s="80">
        <f>(G39/45.06346464)*100</f>
        <v>0</v>
      </c>
      <c r="I39" s="13">
        <f>Overstroming!I39</f>
        <v>0</v>
      </c>
      <c r="J39" s="13">
        <f>Overstroming!J39</f>
        <v>0</v>
      </c>
      <c r="K39" s="81">
        <f>(J39/1)*100</f>
        <v>0</v>
      </c>
      <c r="L39" s="57">
        <f>(K39+E39+H39)/3</f>
        <v>0</v>
      </c>
      <c r="M39" s="16">
        <f>Overstroming!K39</f>
        <v>177</v>
      </c>
      <c r="N39" s="35">
        <f>Overstroming!L39</f>
        <v>0</v>
      </c>
      <c r="O39" s="76">
        <f>(N39/721)*100</f>
        <v>0</v>
      </c>
      <c r="P39" s="17">
        <f>Overstroming!M39</f>
        <v>3.6264969848745299</v>
      </c>
      <c r="Q39" s="18">
        <f>Overstroming!P39</f>
        <v>0</v>
      </c>
      <c r="R39" s="77">
        <f>(Q39/45.06346464)*100</f>
        <v>0</v>
      </c>
      <c r="S39" s="16">
        <f>Overstroming!Q39</f>
        <v>0</v>
      </c>
      <c r="T39" s="16">
        <f>Overstroming!R39</f>
        <v>0</v>
      </c>
      <c r="U39" s="73">
        <f>(T39/1)*100</f>
        <v>0</v>
      </c>
      <c r="V39" s="35">
        <f>(U39+O39+R39)/3</f>
        <v>0</v>
      </c>
      <c r="W39" s="19">
        <v>0</v>
      </c>
      <c r="X39" s="19">
        <f>W39</f>
        <v>0</v>
      </c>
      <c r="Y39" s="92">
        <f>(Overstroming!U39/Overstroming!T39)*100</f>
        <v>0</v>
      </c>
      <c r="Z39" s="94">
        <f>(Y39/46.6877887917123)*100</f>
        <v>0</v>
      </c>
      <c r="AA39" s="93">
        <f>Z39</f>
        <v>0</v>
      </c>
      <c r="AB39" s="13">
        <v>0</v>
      </c>
      <c r="AC39" s="13">
        <v>0</v>
      </c>
      <c r="AD39" s="13">
        <f>SUM(AB39:AC39)/2</f>
        <v>0</v>
      </c>
      <c r="AE39" s="16">
        <f>Overstroming!X39</f>
        <v>0</v>
      </c>
      <c r="AF39" s="16">
        <f>Overstroming!Y39</f>
        <v>0</v>
      </c>
      <c r="AG39" s="73">
        <f>(AF39/1)*100</f>
        <v>0</v>
      </c>
      <c r="AH39" s="16">
        <f>AG39</f>
        <v>0</v>
      </c>
      <c r="AI39" s="19">
        <v>0</v>
      </c>
      <c r="AJ39" s="19">
        <f>AI39</f>
        <v>0</v>
      </c>
      <c r="AK39" s="20">
        <v>0</v>
      </c>
      <c r="AL39" s="20">
        <f>AK39</f>
        <v>0</v>
      </c>
      <c r="AM39" s="13">
        <f>Overstroming!AB39</f>
        <v>177</v>
      </c>
      <c r="AN39" s="13">
        <f>Overstroming!AC39</f>
        <v>0</v>
      </c>
      <c r="AO39" s="79">
        <f>(AN39/721)*100</f>
        <v>0</v>
      </c>
      <c r="AP39" s="14">
        <f>Overstroming!AD39</f>
        <v>3.6264969848745299</v>
      </c>
      <c r="AQ39" s="15">
        <f>Overstroming!AG39</f>
        <v>0</v>
      </c>
      <c r="AR39" s="80">
        <f>(AQ39/45.06346464)*100</f>
        <v>0</v>
      </c>
      <c r="AS39" s="57">
        <f>Overstroming!AH39</f>
        <v>0</v>
      </c>
      <c r="AT39" s="13">
        <f>Overstroming!AI39</f>
        <v>0</v>
      </c>
      <c r="AU39" s="81">
        <f>(AT39/1)*100</f>
        <v>0</v>
      </c>
      <c r="AV39" s="13">
        <v>0</v>
      </c>
      <c r="AW39" s="57">
        <f>SUM(AO39+AR39+AU39+AV39)/4</f>
        <v>0</v>
      </c>
    </row>
    <row r="40" spans="1:49" x14ac:dyDescent="0.25">
      <c r="A40" s="4" t="s">
        <v>147</v>
      </c>
      <c r="B40" s="4" t="s">
        <v>153</v>
      </c>
      <c r="C40" s="13">
        <f>Overstroming!C40</f>
        <v>503</v>
      </c>
      <c r="D40" s="57">
        <f>Overstroming!D40</f>
        <v>0</v>
      </c>
      <c r="E40" s="79">
        <f>(D40/721)*100</f>
        <v>0</v>
      </c>
      <c r="F40" s="14">
        <f>Overstroming!E40</f>
        <v>3.8355132387493001</v>
      </c>
      <c r="G40" s="15">
        <f>Overstroming!H40</f>
        <v>0</v>
      </c>
      <c r="H40" s="80">
        <f>(G40/45.06346464)*100</f>
        <v>0</v>
      </c>
      <c r="I40" s="13">
        <f>Overstroming!I40</f>
        <v>0</v>
      </c>
      <c r="J40" s="13">
        <f>Overstroming!J40</f>
        <v>0</v>
      </c>
      <c r="K40" s="81">
        <f>(J40/1)*100</f>
        <v>0</v>
      </c>
      <c r="L40" s="57">
        <f>(K40+E40+H40)/3</f>
        <v>0</v>
      </c>
      <c r="M40" s="16">
        <f>Overstroming!K40</f>
        <v>503</v>
      </c>
      <c r="N40" s="35">
        <f>Overstroming!L40</f>
        <v>0</v>
      </c>
      <c r="O40" s="76">
        <f>(N40/721)*100</f>
        <v>0</v>
      </c>
      <c r="P40" s="17">
        <f>Overstroming!M40</f>
        <v>3.8355132387493001</v>
      </c>
      <c r="Q40" s="18">
        <f>Overstroming!P40</f>
        <v>0</v>
      </c>
      <c r="R40" s="77">
        <f>(Q40/45.06346464)*100</f>
        <v>0</v>
      </c>
      <c r="S40" s="16">
        <f>Overstroming!Q40</f>
        <v>0</v>
      </c>
      <c r="T40" s="16">
        <f>Overstroming!R40</f>
        <v>0</v>
      </c>
      <c r="U40" s="73">
        <f>(T40/1)*100</f>
        <v>0</v>
      </c>
      <c r="V40" s="35">
        <f>(U40+O40+R40)/3</f>
        <v>0</v>
      </c>
      <c r="W40" s="19">
        <v>0</v>
      </c>
      <c r="X40" s="19">
        <f>W40</f>
        <v>0</v>
      </c>
      <c r="Y40" s="92">
        <f>(Overstroming!U40/Overstroming!T40)*100</f>
        <v>0</v>
      </c>
      <c r="Z40" s="94">
        <f>(Y40/46.6877887917123)*100</f>
        <v>0</v>
      </c>
      <c r="AA40" s="93">
        <f>Z40</f>
        <v>0</v>
      </c>
      <c r="AB40" s="13">
        <v>0</v>
      </c>
      <c r="AC40" s="13">
        <v>0</v>
      </c>
      <c r="AD40" s="13">
        <f>SUM(AB40:AC40)/2</f>
        <v>0</v>
      </c>
      <c r="AE40" s="16">
        <f>Overstroming!X40</f>
        <v>0</v>
      </c>
      <c r="AF40" s="16">
        <f>Overstroming!Y40</f>
        <v>0</v>
      </c>
      <c r="AG40" s="73">
        <f>(AF40/1)*100</f>
        <v>0</v>
      </c>
      <c r="AH40" s="16">
        <f>AG40</f>
        <v>0</v>
      </c>
      <c r="AI40" s="19">
        <v>0</v>
      </c>
      <c r="AJ40" s="19">
        <f>AI40</f>
        <v>0</v>
      </c>
      <c r="AK40" s="20">
        <v>0</v>
      </c>
      <c r="AL40" s="20">
        <f>AK40</f>
        <v>0</v>
      </c>
      <c r="AM40" s="13">
        <f>Overstroming!AB40</f>
        <v>503</v>
      </c>
      <c r="AN40" s="13">
        <f>Overstroming!AC40</f>
        <v>0</v>
      </c>
      <c r="AO40" s="79">
        <f>(AN40/721)*100</f>
        <v>0</v>
      </c>
      <c r="AP40" s="14">
        <f>Overstroming!AD40</f>
        <v>3.8355132387493001</v>
      </c>
      <c r="AQ40" s="15">
        <f>Overstroming!AG40</f>
        <v>0</v>
      </c>
      <c r="AR40" s="80">
        <f>(AQ40/45.06346464)*100</f>
        <v>0</v>
      </c>
      <c r="AS40" s="57">
        <f>Overstroming!AH40</f>
        <v>0</v>
      </c>
      <c r="AT40" s="13">
        <f>Overstroming!AI40</f>
        <v>0</v>
      </c>
      <c r="AU40" s="81">
        <f>(AT40/1)*100</f>
        <v>0</v>
      </c>
      <c r="AV40" s="13">
        <v>0</v>
      </c>
      <c r="AW40" s="57">
        <f>SUM(AO40+AR40+AU40+AV40)/4</f>
        <v>0</v>
      </c>
    </row>
    <row r="41" spans="1:49" x14ac:dyDescent="0.25">
      <c r="A41" s="4" t="s">
        <v>147</v>
      </c>
      <c r="B41" s="4" t="s">
        <v>156</v>
      </c>
      <c r="C41" s="13">
        <f>Overstroming!C41</f>
        <v>11246</v>
      </c>
      <c r="D41" s="57">
        <f>Overstroming!D41</f>
        <v>0</v>
      </c>
      <c r="E41" s="79">
        <f>(D41/721)*100</f>
        <v>0</v>
      </c>
      <c r="F41" s="14">
        <f>Overstroming!E41</f>
        <v>69.433187615871802</v>
      </c>
      <c r="G41" s="15">
        <f>Overstroming!H41</f>
        <v>0</v>
      </c>
      <c r="H41" s="80">
        <f>(G41/45.06346464)*100</f>
        <v>0</v>
      </c>
      <c r="I41" s="13">
        <f>Overstroming!I41</f>
        <v>2</v>
      </c>
      <c r="J41" s="13">
        <f>Overstroming!J41</f>
        <v>0</v>
      </c>
      <c r="K41" s="81">
        <f>(J41/1)*100</f>
        <v>0</v>
      </c>
      <c r="L41" s="57">
        <f>(K41+E41+H41)/3</f>
        <v>0</v>
      </c>
      <c r="M41" s="16">
        <f>Overstroming!K41</f>
        <v>11246</v>
      </c>
      <c r="N41" s="35">
        <f>Overstroming!L41</f>
        <v>0</v>
      </c>
      <c r="O41" s="76">
        <f>(N41/721)*100</f>
        <v>0</v>
      </c>
      <c r="P41" s="17">
        <f>Overstroming!M41</f>
        <v>69.433187615871802</v>
      </c>
      <c r="Q41" s="18">
        <f>Overstroming!P41</f>
        <v>0</v>
      </c>
      <c r="R41" s="77">
        <f>(Q41/45.06346464)*100</f>
        <v>0</v>
      </c>
      <c r="S41" s="16">
        <f>Overstroming!Q41</f>
        <v>2</v>
      </c>
      <c r="T41" s="16">
        <f>Overstroming!R41</f>
        <v>0</v>
      </c>
      <c r="U41" s="73">
        <f>(T41/1)*100</f>
        <v>0</v>
      </c>
      <c r="V41" s="35">
        <f>(U41+O41+R41)/3</f>
        <v>0</v>
      </c>
      <c r="W41" s="19">
        <v>0</v>
      </c>
      <c r="X41" s="19">
        <f>W41</f>
        <v>0</v>
      </c>
      <c r="Y41" s="92">
        <f>(Overstroming!U41/Overstroming!T41)*100</f>
        <v>0</v>
      </c>
      <c r="Z41" s="94">
        <f>(Y41/46.6877887917123)*100</f>
        <v>0</v>
      </c>
      <c r="AA41" s="93">
        <f>Z41</f>
        <v>0</v>
      </c>
      <c r="AB41" s="13">
        <v>0</v>
      </c>
      <c r="AC41" s="13">
        <v>0</v>
      </c>
      <c r="AD41" s="13">
        <f>SUM(AB41:AC41)/2</f>
        <v>0</v>
      </c>
      <c r="AE41" s="16">
        <f>Overstroming!X41</f>
        <v>0</v>
      </c>
      <c r="AF41" s="16">
        <f>Overstroming!Y41</f>
        <v>0</v>
      </c>
      <c r="AG41" s="73">
        <f>(AF41/1)*100</f>
        <v>0</v>
      </c>
      <c r="AH41" s="16">
        <f>AG41</f>
        <v>0</v>
      </c>
      <c r="AI41" s="19">
        <v>0</v>
      </c>
      <c r="AJ41" s="19">
        <f>AI41</f>
        <v>0</v>
      </c>
      <c r="AK41" s="20">
        <v>0</v>
      </c>
      <c r="AL41" s="20">
        <f>AK41</f>
        <v>0</v>
      </c>
      <c r="AM41" s="13">
        <f>Overstroming!AB41</f>
        <v>11246</v>
      </c>
      <c r="AN41" s="13">
        <f>Overstroming!AC41</f>
        <v>0</v>
      </c>
      <c r="AO41" s="79">
        <f>(AN41/721)*100</f>
        <v>0</v>
      </c>
      <c r="AP41" s="14">
        <f>Overstroming!AD41</f>
        <v>69.433187615871802</v>
      </c>
      <c r="AQ41" s="15">
        <f>Overstroming!AG41</f>
        <v>0</v>
      </c>
      <c r="AR41" s="80">
        <f>(AQ41/45.06346464)*100</f>
        <v>0</v>
      </c>
      <c r="AS41" s="57">
        <f>Overstroming!AH41</f>
        <v>2</v>
      </c>
      <c r="AT41" s="13">
        <f>Overstroming!AI41</f>
        <v>0</v>
      </c>
      <c r="AU41" s="81">
        <f>(AT41/1)*100</f>
        <v>0</v>
      </c>
      <c r="AV41" s="13">
        <v>0</v>
      </c>
      <c r="AW41" s="57">
        <f>SUM(AO41+AR41+AU41+AV41)/4</f>
        <v>0</v>
      </c>
    </row>
    <row r="42" spans="1:49" x14ac:dyDescent="0.25">
      <c r="A42" s="4" t="s">
        <v>9</v>
      </c>
      <c r="B42" s="4" t="s">
        <v>10</v>
      </c>
      <c r="C42" s="13">
        <f>Overstroming!C42</f>
        <v>1968</v>
      </c>
      <c r="D42" s="57">
        <f>Overstroming!D42</f>
        <v>103</v>
      </c>
      <c r="E42" s="79">
        <f>(D42/721)*100</f>
        <v>14.285714285714285</v>
      </c>
      <c r="F42" s="14">
        <f>Overstroming!E42</f>
        <v>83.2489152789841</v>
      </c>
      <c r="G42" s="15">
        <f>Overstroming!H42</f>
        <v>14.338503646585</v>
      </c>
      <c r="H42" s="80">
        <f>(G42/45.06346464)*100</f>
        <v>31.818467046711746</v>
      </c>
      <c r="I42" s="13">
        <f>Overstroming!I42</f>
        <v>0</v>
      </c>
      <c r="J42" s="13">
        <f>Overstroming!J42</f>
        <v>0</v>
      </c>
      <c r="K42" s="81">
        <f>(J42/1)*100</f>
        <v>0</v>
      </c>
      <c r="L42" s="57">
        <f>(K42+E42+H42)/3</f>
        <v>15.36806044414201</v>
      </c>
      <c r="M42" s="16">
        <f>Overstroming!K42</f>
        <v>1968</v>
      </c>
      <c r="N42" s="35">
        <f>Overstroming!L42</f>
        <v>103</v>
      </c>
      <c r="O42" s="76">
        <f>(N42/721)*100</f>
        <v>14.285714285714285</v>
      </c>
      <c r="P42" s="17">
        <f>Overstroming!M42</f>
        <v>83.2489152789841</v>
      </c>
      <c r="Q42" s="18">
        <f>Overstroming!P42</f>
        <v>14.338503646585</v>
      </c>
      <c r="R42" s="77">
        <f>(Q42/45.06346464)*100</f>
        <v>31.818467046711746</v>
      </c>
      <c r="S42" s="16">
        <f>Overstroming!Q42</f>
        <v>0</v>
      </c>
      <c r="T42" s="16">
        <f>Overstroming!R42</f>
        <v>0</v>
      </c>
      <c r="U42" s="73">
        <f>(T42/1)*100</f>
        <v>0</v>
      </c>
      <c r="V42" s="35">
        <f>(U42+O42+R42)/3</f>
        <v>15.36806044414201</v>
      </c>
      <c r="W42" s="19">
        <v>0</v>
      </c>
      <c r="X42" s="19">
        <f>W42</f>
        <v>0</v>
      </c>
      <c r="Y42" s="92">
        <f>(Overstroming!U42/Overstroming!T42)*100</f>
        <v>7.9423672459852446</v>
      </c>
      <c r="Z42" s="94">
        <f>(Y42/46.6877887917123)*100</f>
        <v>17.011658618955884</v>
      </c>
      <c r="AA42" s="93">
        <f>Z42</f>
        <v>17.011658618955884</v>
      </c>
      <c r="AB42" s="13">
        <v>50</v>
      </c>
      <c r="AC42" s="13">
        <v>0</v>
      </c>
      <c r="AD42" s="13">
        <f>SUM(AB42:AC42)/2</f>
        <v>25</v>
      </c>
      <c r="AE42" s="16">
        <f>Overstroming!X42</f>
        <v>0</v>
      </c>
      <c r="AF42" s="16">
        <f>Overstroming!Y42</f>
        <v>0</v>
      </c>
      <c r="AG42" s="73">
        <f>(AF42/1)*100</f>
        <v>0</v>
      </c>
      <c r="AH42" s="16">
        <f>AG42</f>
        <v>0</v>
      </c>
      <c r="AI42" s="19">
        <v>50</v>
      </c>
      <c r="AJ42" s="19">
        <f>AI42</f>
        <v>50</v>
      </c>
      <c r="AK42" s="20">
        <v>50</v>
      </c>
      <c r="AL42" s="20">
        <f>AK42</f>
        <v>50</v>
      </c>
      <c r="AM42" s="13">
        <f>Overstroming!AB42</f>
        <v>1968</v>
      </c>
      <c r="AN42" s="13">
        <f>Overstroming!AC42</f>
        <v>103</v>
      </c>
      <c r="AO42" s="79">
        <f>(AN42/721)*100</f>
        <v>14.285714285714285</v>
      </c>
      <c r="AP42" s="14">
        <f>Overstroming!AD42</f>
        <v>83.2489152789841</v>
      </c>
      <c r="AQ42" s="15">
        <f>Overstroming!AG42</f>
        <v>14.338503646585</v>
      </c>
      <c r="AR42" s="80">
        <f>(AQ42/45.06346464)*100</f>
        <v>31.818467046711746</v>
      </c>
      <c r="AS42" s="57">
        <f>Overstroming!AH42</f>
        <v>0</v>
      </c>
      <c r="AT42" s="13">
        <f>Overstroming!AI42</f>
        <v>0</v>
      </c>
      <c r="AU42" s="81">
        <f>(AT42/1)*100</f>
        <v>0</v>
      </c>
      <c r="AV42" s="13">
        <v>0</v>
      </c>
      <c r="AW42" s="57">
        <f>SUM(AO42+AR42+AU42+AV42)/4</f>
        <v>11.526045333106508</v>
      </c>
    </row>
    <row r="43" spans="1:49" x14ac:dyDescent="0.25">
      <c r="A43" s="4" t="s">
        <v>15</v>
      </c>
      <c r="B43" s="4" t="s">
        <v>22</v>
      </c>
      <c r="C43" s="13">
        <f>Overstroming!C43</f>
        <v>7923</v>
      </c>
      <c r="D43" s="57">
        <f>Overstroming!D43</f>
        <v>47</v>
      </c>
      <c r="E43" s="79">
        <f>(D43/721)*100</f>
        <v>6.5187239944521496</v>
      </c>
      <c r="F43" s="14">
        <f>Overstroming!E43</f>
        <v>109.460437103505</v>
      </c>
      <c r="G43" s="15">
        <f>Overstroming!H43</f>
        <v>16.083747479924401</v>
      </c>
      <c r="H43" s="80">
        <f>(G43/45.06346464)*100</f>
        <v>35.691324687112207</v>
      </c>
      <c r="I43" s="13">
        <f>Overstroming!I43</f>
        <v>1</v>
      </c>
      <c r="J43" s="13">
        <f>Overstroming!J43</f>
        <v>1</v>
      </c>
      <c r="K43" s="81">
        <f>(J43/1)*100</f>
        <v>100</v>
      </c>
      <c r="L43" s="57">
        <f>(K43+E43+H43)/3</f>
        <v>47.403349560521455</v>
      </c>
      <c r="M43" s="16">
        <f>Overstroming!K43</f>
        <v>7923</v>
      </c>
      <c r="N43" s="35">
        <f>Overstroming!L43</f>
        <v>47</v>
      </c>
      <c r="O43" s="76">
        <f>(N43/721)*100</f>
        <v>6.5187239944521496</v>
      </c>
      <c r="P43" s="17">
        <f>Overstroming!M43</f>
        <v>109.460437103505</v>
      </c>
      <c r="Q43" s="18">
        <f>Overstroming!P43</f>
        <v>16.083747479924401</v>
      </c>
      <c r="R43" s="77">
        <f>(Q43/45.06346464)*100</f>
        <v>35.691324687112207</v>
      </c>
      <c r="S43" s="16">
        <f>Overstroming!Q43</f>
        <v>1</v>
      </c>
      <c r="T43" s="16">
        <f>Overstroming!R43</f>
        <v>1</v>
      </c>
      <c r="U43" s="73">
        <f>(T43/1)*100</f>
        <v>100</v>
      </c>
      <c r="V43" s="35">
        <f>(U43+O43+R43)/3</f>
        <v>47.403349560521455</v>
      </c>
      <c r="W43" s="19">
        <v>0</v>
      </c>
      <c r="X43" s="19">
        <f>W43</f>
        <v>0</v>
      </c>
      <c r="Y43" s="92">
        <f>(Overstroming!U43/Overstroming!T43)*100</f>
        <v>20.694260369011662</v>
      </c>
      <c r="Z43" s="94">
        <f>(Y43/46.6877887917123)*100</f>
        <v>44.324781499793723</v>
      </c>
      <c r="AA43" s="93">
        <f>Z43</f>
        <v>44.324781499793723</v>
      </c>
      <c r="AB43" s="13">
        <v>50</v>
      </c>
      <c r="AC43" s="13">
        <v>0</v>
      </c>
      <c r="AD43" s="13">
        <f>SUM(AB43:AC43)/2</f>
        <v>25</v>
      </c>
      <c r="AE43" s="16">
        <f>Overstroming!X43</f>
        <v>0</v>
      </c>
      <c r="AF43" s="16">
        <f>Overstroming!Y43</f>
        <v>0</v>
      </c>
      <c r="AG43" s="73">
        <f>(AF43/1)*100</f>
        <v>0</v>
      </c>
      <c r="AH43" s="16">
        <f>AG43</f>
        <v>0</v>
      </c>
      <c r="AI43" s="19">
        <v>50</v>
      </c>
      <c r="AJ43" s="19">
        <f>AI43</f>
        <v>50</v>
      </c>
      <c r="AK43" s="20">
        <v>50</v>
      </c>
      <c r="AL43" s="20">
        <f>AK43</f>
        <v>50</v>
      </c>
      <c r="AM43" s="13">
        <f>Overstroming!AB43</f>
        <v>7923</v>
      </c>
      <c r="AN43" s="13">
        <f>Overstroming!AC43</f>
        <v>47</v>
      </c>
      <c r="AO43" s="79">
        <f>(AN43/721)*100</f>
        <v>6.5187239944521496</v>
      </c>
      <c r="AP43" s="14">
        <f>Overstroming!AD43</f>
        <v>109.460437103505</v>
      </c>
      <c r="AQ43" s="15">
        <f>Overstroming!AG43</f>
        <v>16.083747479924401</v>
      </c>
      <c r="AR43" s="80">
        <f>(AQ43/45.06346464)*100</f>
        <v>35.691324687112207</v>
      </c>
      <c r="AS43" s="57">
        <f>Overstroming!AH43</f>
        <v>1</v>
      </c>
      <c r="AT43" s="13">
        <f>Overstroming!AI43</f>
        <v>1</v>
      </c>
      <c r="AU43" s="81">
        <f>(AT43/1)*100</f>
        <v>100</v>
      </c>
      <c r="AV43" s="13">
        <v>0</v>
      </c>
      <c r="AW43" s="57">
        <f>SUM(AO43+AR43+AU43+AV43)/4</f>
        <v>35.55251217039109</v>
      </c>
    </row>
    <row r="44" spans="1:49" x14ac:dyDescent="0.25">
      <c r="A44" s="4" t="s">
        <v>9</v>
      </c>
      <c r="B44" s="4" t="s">
        <v>13</v>
      </c>
      <c r="C44" s="13">
        <f>Overstroming!C44</f>
        <v>5250</v>
      </c>
      <c r="D44" s="57">
        <f>Overstroming!D44</f>
        <v>270</v>
      </c>
      <c r="E44" s="79">
        <f>(D44/721)*100</f>
        <v>37.447988904299585</v>
      </c>
      <c r="F44" s="14">
        <f>Overstroming!E44</f>
        <v>135.733881394462</v>
      </c>
      <c r="G44" s="15">
        <f>Overstroming!H44</f>
        <v>16.1927563625052</v>
      </c>
      <c r="H44" s="80">
        <f>(G44/45.06346464)*100</f>
        <v>35.933225489573012</v>
      </c>
      <c r="I44" s="13">
        <f>Overstroming!I44</f>
        <v>2</v>
      </c>
      <c r="J44" s="13">
        <f>Overstroming!J44</f>
        <v>1</v>
      </c>
      <c r="K44" s="81">
        <f>(J44/1)*100</f>
        <v>100</v>
      </c>
      <c r="L44" s="57">
        <f>(K44+E44+H44)/3</f>
        <v>57.793738131290866</v>
      </c>
      <c r="M44" s="16">
        <f>Overstroming!K44</f>
        <v>5250</v>
      </c>
      <c r="N44" s="35">
        <f>Overstroming!L44</f>
        <v>270</v>
      </c>
      <c r="O44" s="76">
        <f>(N44/721)*100</f>
        <v>37.447988904299585</v>
      </c>
      <c r="P44" s="17">
        <f>Overstroming!M44</f>
        <v>135.733881394462</v>
      </c>
      <c r="Q44" s="18">
        <f>Overstroming!P44</f>
        <v>16.1927563625052</v>
      </c>
      <c r="R44" s="77">
        <f>(Q44/45.06346464)*100</f>
        <v>35.933225489573012</v>
      </c>
      <c r="S44" s="16">
        <f>Overstroming!Q44</f>
        <v>2</v>
      </c>
      <c r="T44" s="16">
        <f>Overstroming!R44</f>
        <v>1</v>
      </c>
      <c r="U44" s="73">
        <f>(T44/1)*100</f>
        <v>100</v>
      </c>
      <c r="V44" s="35">
        <f>(U44+O44+R44)/3</f>
        <v>57.793738131290866</v>
      </c>
      <c r="W44" s="19">
        <v>0</v>
      </c>
      <c r="X44" s="19">
        <f>W44</f>
        <v>0</v>
      </c>
      <c r="Y44" s="92">
        <f>(Overstroming!U44/Overstroming!T44)*100</f>
        <v>8.6476513681663576</v>
      </c>
      <c r="Z44" s="94">
        <f>(Y44/46.6877887917123)*100</f>
        <v>18.522297996904559</v>
      </c>
      <c r="AA44" s="93">
        <f>Z44</f>
        <v>18.522297996904559</v>
      </c>
      <c r="AB44" s="13">
        <v>50</v>
      </c>
      <c r="AC44" s="13">
        <v>0</v>
      </c>
      <c r="AD44" s="13">
        <f>SUM(AB44:AC44)/2</f>
        <v>25</v>
      </c>
      <c r="AE44" s="16">
        <f>Overstroming!X44</f>
        <v>1</v>
      </c>
      <c r="AF44" s="16">
        <f>Overstroming!Y44</f>
        <v>0</v>
      </c>
      <c r="AG44" s="73">
        <f>(AF44/1)*100</f>
        <v>0</v>
      </c>
      <c r="AH44" s="16">
        <f>AG44</f>
        <v>0</v>
      </c>
      <c r="AI44" s="19">
        <v>50</v>
      </c>
      <c r="AJ44" s="19">
        <f>AI44</f>
        <v>50</v>
      </c>
      <c r="AK44" s="20">
        <v>50</v>
      </c>
      <c r="AL44" s="20">
        <f>AK44</f>
        <v>50</v>
      </c>
      <c r="AM44" s="13">
        <f>Overstroming!AB44</f>
        <v>5250</v>
      </c>
      <c r="AN44" s="13">
        <f>Overstroming!AC44</f>
        <v>270</v>
      </c>
      <c r="AO44" s="79">
        <f>(AN44/721)*100</f>
        <v>37.447988904299585</v>
      </c>
      <c r="AP44" s="14">
        <f>Overstroming!AD44</f>
        <v>135.733881394462</v>
      </c>
      <c r="AQ44" s="15">
        <f>Overstroming!AG44</f>
        <v>16.1927563625052</v>
      </c>
      <c r="AR44" s="80">
        <f>(AQ44/45.06346464)*100</f>
        <v>35.933225489573012</v>
      </c>
      <c r="AS44" s="57">
        <f>Overstroming!AH44</f>
        <v>2</v>
      </c>
      <c r="AT44" s="13">
        <f>Overstroming!AI44</f>
        <v>1</v>
      </c>
      <c r="AU44" s="81">
        <f>(AT44/1)*100</f>
        <v>100</v>
      </c>
      <c r="AV44" s="13">
        <v>0</v>
      </c>
      <c r="AW44" s="57">
        <f>SUM(AO44+AR44+AU44+AV44)/4</f>
        <v>43.345303598468149</v>
      </c>
    </row>
    <row r="45" spans="1:49" x14ac:dyDescent="0.25">
      <c r="A45" s="4" t="s">
        <v>27</v>
      </c>
      <c r="B45" s="4" t="s">
        <v>27</v>
      </c>
      <c r="C45" s="13">
        <f>Overstroming!C45</f>
        <v>3741</v>
      </c>
      <c r="D45" s="57">
        <f>Overstroming!D45</f>
        <v>0</v>
      </c>
      <c r="E45" s="79">
        <f>(D45/721)*100</f>
        <v>0</v>
      </c>
      <c r="F45" s="14">
        <f>Overstroming!E45</f>
        <v>105.537313673696</v>
      </c>
      <c r="G45" s="15">
        <f>Overstroming!H45</f>
        <v>0</v>
      </c>
      <c r="H45" s="80">
        <f>(G45/45.06346464)*100</f>
        <v>0</v>
      </c>
      <c r="I45" s="13">
        <f>Overstroming!I45</f>
        <v>1</v>
      </c>
      <c r="J45" s="13">
        <f>Overstroming!J45</f>
        <v>0</v>
      </c>
      <c r="K45" s="81">
        <f>(J45/1)*100</f>
        <v>0</v>
      </c>
      <c r="L45" s="57">
        <f>(K45+E45+H45)/3</f>
        <v>0</v>
      </c>
      <c r="M45" s="16">
        <f>Overstroming!K45</f>
        <v>3741</v>
      </c>
      <c r="N45" s="35">
        <f>Overstroming!L45</f>
        <v>0</v>
      </c>
      <c r="O45" s="76">
        <f>(N45/721)*100</f>
        <v>0</v>
      </c>
      <c r="P45" s="17">
        <f>Overstroming!M45</f>
        <v>105.537313673696</v>
      </c>
      <c r="Q45" s="18">
        <f>Overstroming!P45</f>
        <v>0</v>
      </c>
      <c r="R45" s="77">
        <f>(Q45/45.06346464)*100</f>
        <v>0</v>
      </c>
      <c r="S45" s="16">
        <f>Overstroming!Q45</f>
        <v>1</v>
      </c>
      <c r="T45" s="16">
        <f>Overstroming!R45</f>
        <v>0</v>
      </c>
      <c r="U45" s="73">
        <f>(T45/1)*100</f>
        <v>0</v>
      </c>
      <c r="V45" s="35">
        <f>(U45+O45+R45)/3</f>
        <v>0</v>
      </c>
      <c r="W45" s="19">
        <v>0</v>
      </c>
      <c r="X45" s="19">
        <f>W45</f>
        <v>0</v>
      </c>
      <c r="Y45" s="92">
        <f>(Overstroming!U45/Overstroming!T45)*100</f>
        <v>0</v>
      </c>
      <c r="Z45" s="94">
        <f>(Y45/46.6877887917123)*100</f>
        <v>0</v>
      </c>
      <c r="AA45" s="93">
        <f>Z45</f>
        <v>0</v>
      </c>
      <c r="AB45" s="13">
        <v>0</v>
      </c>
      <c r="AC45" s="13">
        <v>0</v>
      </c>
      <c r="AD45" s="13">
        <f>SUM(AB45:AC45)/2</f>
        <v>0</v>
      </c>
      <c r="AE45" s="16">
        <f>Overstroming!X45</f>
        <v>0</v>
      </c>
      <c r="AF45" s="16">
        <f>Overstroming!Y45</f>
        <v>0</v>
      </c>
      <c r="AG45" s="73">
        <f>(AF45/1)*100</f>
        <v>0</v>
      </c>
      <c r="AH45" s="16">
        <f>AG45</f>
        <v>0</v>
      </c>
      <c r="AI45" s="19">
        <v>0</v>
      </c>
      <c r="AJ45" s="19">
        <f>AI45</f>
        <v>0</v>
      </c>
      <c r="AK45" s="20">
        <v>0</v>
      </c>
      <c r="AL45" s="20">
        <f>AK45</f>
        <v>0</v>
      </c>
      <c r="AM45" s="13">
        <f>Overstroming!AB45</f>
        <v>3741</v>
      </c>
      <c r="AN45" s="13">
        <f>Overstroming!AC45</f>
        <v>0</v>
      </c>
      <c r="AO45" s="79">
        <f>(AN45/721)*100</f>
        <v>0</v>
      </c>
      <c r="AP45" s="14">
        <f>Overstroming!AD45</f>
        <v>105.537313673696</v>
      </c>
      <c r="AQ45" s="15">
        <f>Overstroming!AG45</f>
        <v>0</v>
      </c>
      <c r="AR45" s="80">
        <f>(AQ45/45.06346464)*100</f>
        <v>0</v>
      </c>
      <c r="AS45" s="57">
        <f>Overstroming!AH45</f>
        <v>1</v>
      </c>
      <c r="AT45" s="13">
        <f>Overstroming!AI45</f>
        <v>0</v>
      </c>
      <c r="AU45" s="81">
        <f>(AT45/1)*100</f>
        <v>0</v>
      </c>
      <c r="AV45" s="13">
        <v>0</v>
      </c>
      <c r="AW45" s="57">
        <f>SUM(AO45+AR45+AU45+AV45)/4</f>
        <v>0</v>
      </c>
    </row>
    <row r="46" spans="1:49" x14ac:dyDescent="0.25">
      <c r="A46" s="4" t="s">
        <v>32</v>
      </c>
      <c r="B46" s="4" t="s">
        <v>37</v>
      </c>
      <c r="C46" s="13">
        <f>Overstroming!C46</f>
        <v>2077</v>
      </c>
      <c r="D46" s="57">
        <f>Overstroming!D46</f>
        <v>0</v>
      </c>
      <c r="E46" s="79">
        <f>(D46/721)*100</f>
        <v>0</v>
      </c>
      <c r="F46" s="14">
        <f>Overstroming!E46</f>
        <v>21.1223913066477</v>
      </c>
      <c r="G46" s="15">
        <f>Overstroming!H46</f>
        <v>7.3713821760445997E-2</v>
      </c>
      <c r="H46" s="80">
        <f>(G46/45.06346464)*100</f>
        <v>0.16357779489288288</v>
      </c>
      <c r="I46" s="13">
        <f>Overstroming!I46</f>
        <v>0</v>
      </c>
      <c r="J46" s="13">
        <f>Overstroming!J46</f>
        <v>0</v>
      </c>
      <c r="K46" s="81">
        <f>(J46/1)*100</f>
        <v>0</v>
      </c>
      <c r="L46" s="57">
        <f>(K46+E46+H46)/3</f>
        <v>5.4525931630960957E-2</v>
      </c>
      <c r="M46" s="16">
        <f>Overstroming!K46</f>
        <v>2077</v>
      </c>
      <c r="N46" s="35">
        <f>Overstroming!L46</f>
        <v>0</v>
      </c>
      <c r="O46" s="76">
        <f>(N46/721)*100</f>
        <v>0</v>
      </c>
      <c r="P46" s="17">
        <f>Overstroming!M46</f>
        <v>21.1223913066477</v>
      </c>
      <c r="Q46" s="18">
        <f>Overstroming!P46</f>
        <v>7.3713821760445997E-2</v>
      </c>
      <c r="R46" s="77">
        <f>(Q46/45.06346464)*100</f>
        <v>0.16357779489288288</v>
      </c>
      <c r="S46" s="16">
        <f>Overstroming!Q46</f>
        <v>0</v>
      </c>
      <c r="T46" s="16">
        <f>Overstroming!R46</f>
        <v>0</v>
      </c>
      <c r="U46" s="73">
        <f>(T46/1)*100</f>
        <v>0</v>
      </c>
      <c r="V46" s="35">
        <f>(U46+O46+R46)/3</f>
        <v>5.4525931630960957E-2</v>
      </c>
      <c r="W46" s="19">
        <v>0</v>
      </c>
      <c r="X46" s="19">
        <f>W46</f>
        <v>0</v>
      </c>
      <c r="Y46" s="92">
        <f>(Overstroming!U46/Overstroming!T46)*100</f>
        <v>7.241241640274558E-2</v>
      </c>
      <c r="Z46" s="94">
        <f>(Y46/46.6877887917123)*100</f>
        <v>0.15509926316236192</v>
      </c>
      <c r="AA46" s="93">
        <f>Z46</f>
        <v>0.15509926316236192</v>
      </c>
      <c r="AB46" s="13">
        <v>50</v>
      </c>
      <c r="AC46" s="13">
        <v>0</v>
      </c>
      <c r="AD46" s="13">
        <f>SUM(AB46:AC46)/2</f>
        <v>25</v>
      </c>
      <c r="AE46" s="16">
        <f>Overstroming!X46</f>
        <v>0</v>
      </c>
      <c r="AF46" s="16">
        <f>Overstroming!Y46</f>
        <v>0</v>
      </c>
      <c r="AG46" s="73">
        <f>(AF46/1)*100</f>
        <v>0</v>
      </c>
      <c r="AH46" s="16">
        <f>AG46</f>
        <v>0</v>
      </c>
      <c r="AI46" s="19">
        <v>0</v>
      </c>
      <c r="AJ46" s="19">
        <f>AI46</f>
        <v>0</v>
      </c>
      <c r="AK46" s="20">
        <v>50</v>
      </c>
      <c r="AL46" s="20">
        <f>AK46</f>
        <v>50</v>
      </c>
      <c r="AM46" s="13">
        <f>Overstroming!AB46</f>
        <v>2077</v>
      </c>
      <c r="AN46" s="13">
        <f>Overstroming!AC46</f>
        <v>0</v>
      </c>
      <c r="AO46" s="79">
        <f>(AN46/721)*100</f>
        <v>0</v>
      </c>
      <c r="AP46" s="14">
        <f>Overstroming!AD46</f>
        <v>21.1223913066477</v>
      </c>
      <c r="AQ46" s="15">
        <f>Overstroming!AG46</f>
        <v>7.3713821760445997E-2</v>
      </c>
      <c r="AR46" s="80">
        <f>(AQ46/45.06346464)*100</f>
        <v>0.16357779489288288</v>
      </c>
      <c r="AS46" s="57">
        <f>Overstroming!AH46</f>
        <v>0</v>
      </c>
      <c r="AT46" s="13">
        <f>Overstroming!AI46</f>
        <v>0</v>
      </c>
      <c r="AU46" s="81">
        <f>(AT46/1)*100</f>
        <v>0</v>
      </c>
      <c r="AV46" s="13">
        <v>0</v>
      </c>
      <c r="AW46" s="57">
        <f>SUM(AO46+AR46+AU46+AV46)/4</f>
        <v>4.0894448723220719E-2</v>
      </c>
    </row>
    <row r="47" spans="1:49" x14ac:dyDescent="0.25">
      <c r="A47" s="4" t="s">
        <v>27</v>
      </c>
      <c r="B47" s="4" t="s">
        <v>30</v>
      </c>
      <c r="C47" s="13">
        <f>Overstroming!C47</f>
        <v>1235</v>
      </c>
      <c r="D47" s="57">
        <f>Overstroming!D47</f>
        <v>6</v>
      </c>
      <c r="E47" s="79">
        <f>(D47/721)*100</f>
        <v>0.83217753120665738</v>
      </c>
      <c r="F47" s="14">
        <f>Overstroming!E47</f>
        <v>62.792771224669302</v>
      </c>
      <c r="G47" s="15">
        <f>Overstroming!H47</f>
        <v>4.01124665889163</v>
      </c>
      <c r="H47" s="80">
        <f>(G47/45.06346464)*100</f>
        <v>8.9013276962532952</v>
      </c>
      <c r="I47" s="13">
        <f>Overstroming!I47</f>
        <v>0</v>
      </c>
      <c r="J47" s="13">
        <f>Overstroming!J47</f>
        <v>0</v>
      </c>
      <c r="K47" s="81">
        <f>(J47/1)*100</f>
        <v>0</v>
      </c>
      <c r="L47" s="57">
        <f>(K47+E47+H47)/3</f>
        <v>3.2445017424866509</v>
      </c>
      <c r="M47" s="16">
        <f>Overstroming!K47</f>
        <v>1235</v>
      </c>
      <c r="N47" s="35">
        <f>Overstroming!L47</f>
        <v>6</v>
      </c>
      <c r="O47" s="76">
        <f>(N47/721)*100</f>
        <v>0.83217753120665738</v>
      </c>
      <c r="P47" s="17">
        <f>Overstroming!M47</f>
        <v>62.792771224669302</v>
      </c>
      <c r="Q47" s="18">
        <f>Overstroming!P47</f>
        <v>4.01124665889163</v>
      </c>
      <c r="R47" s="77">
        <f>(Q47/45.06346464)*100</f>
        <v>8.9013276962532952</v>
      </c>
      <c r="S47" s="16">
        <f>Overstroming!Q47</f>
        <v>0</v>
      </c>
      <c r="T47" s="16">
        <f>Overstroming!R47</f>
        <v>0</v>
      </c>
      <c r="U47" s="73">
        <f>(T47/1)*100</f>
        <v>0</v>
      </c>
      <c r="V47" s="35">
        <f>(U47+O47+R47)/3</f>
        <v>3.2445017424866509</v>
      </c>
      <c r="W47" s="19">
        <v>0</v>
      </c>
      <c r="X47" s="19">
        <f>W47</f>
        <v>0</v>
      </c>
      <c r="Y47" s="92">
        <f>(Overstroming!U47/Overstroming!T47)*100</f>
        <v>8.3953055039025752</v>
      </c>
      <c r="Z47" s="94">
        <f>(Y47/46.6877887917123)*100</f>
        <v>17.981801497081936</v>
      </c>
      <c r="AA47" s="93">
        <f>Z47</f>
        <v>17.981801497081936</v>
      </c>
      <c r="AB47" s="13">
        <v>0</v>
      </c>
      <c r="AC47" s="13">
        <v>0</v>
      </c>
      <c r="AD47" s="13">
        <f>SUM(AB47:AC47)/2</f>
        <v>0</v>
      </c>
      <c r="AE47" s="16">
        <f>Overstroming!X47</f>
        <v>0</v>
      </c>
      <c r="AF47" s="16">
        <f>Overstroming!Y47</f>
        <v>0</v>
      </c>
      <c r="AG47" s="73">
        <f>(AF47/1)*100</f>
        <v>0</v>
      </c>
      <c r="AH47" s="16">
        <f>AG47</f>
        <v>0</v>
      </c>
      <c r="AI47" s="19">
        <v>50</v>
      </c>
      <c r="AJ47" s="19">
        <f>AI47</f>
        <v>50</v>
      </c>
      <c r="AK47" s="20">
        <v>0</v>
      </c>
      <c r="AL47" s="20">
        <f>AK47</f>
        <v>0</v>
      </c>
      <c r="AM47" s="13">
        <f>Overstroming!AB47</f>
        <v>1235</v>
      </c>
      <c r="AN47" s="13">
        <f>Overstroming!AC47</f>
        <v>6</v>
      </c>
      <c r="AO47" s="79">
        <f>(AN47/721)*100</f>
        <v>0.83217753120665738</v>
      </c>
      <c r="AP47" s="14">
        <f>Overstroming!AD47</f>
        <v>62.792771224669302</v>
      </c>
      <c r="AQ47" s="15">
        <f>Overstroming!AG47</f>
        <v>4.01124665889163</v>
      </c>
      <c r="AR47" s="80">
        <f>(AQ47/45.06346464)*100</f>
        <v>8.9013276962532952</v>
      </c>
      <c r="AS47" s="57">
        <f>Overstroming!AH47</f>
        <v>0</v>
      </c>
      <c r="AT47" s="13">
        <f>Overstroming!AI47</f>
        <v>0</v>
      </c>
      <c r="AU47" s="81">
        <f>(AT47/1)*100</f>
        <v>0</v>
      </c>
      <c r="AV47" s="13">
        <v>0</v>
      </c>
      <c r="AW47" s="57">
        <f>SUM(AO47+AR47+AU47+AV47)/4</f>
        <v>2.4333763068649881</v>
      </c>
    </row>
    <row r="48" spans="1:49" x14ac:dyDescent="0.25">
      <c r="A48" s="4" t="s">
        <v>32</v>
      </c>
      <c r="B48" s="4" t="s">
        <v>42</v>
      </c>
      <c r="C48" s="13">
        <f>Overstroming!C48</f>
        <v>2145</v>
      </c>
      <c r="D48" s="57">
        <f>Overstroming!D48</f>
        <v>495</v>
      </c>
      <c r="E48" s="79">
        <f>(D48/721)*100</f>
        <v>68.654646324549233</v>
      </c>
      <c r="F48" s="14">
        <f>Overstroming!E48</f>
        <v>14.843157172093701</v>
      </c>
      <c r="G48" s="15">
        <f>Overstroming!H48</f>
        <v>2.13582019622259</v>
      </c>
      <c r="H48" s="80">
        <f>(G48/45.06346464)*100</f>
        <v>4.7395827490963862</v>
      </c>
      <c r="I48" s="13">
        <f>Overstroming!I48</f>
        <v>0</v>
      </c>
      <c r="J48" s="13">
        <f>Overstroming!J48</f>
        <v>0</v>
      </c>
      <c r="K48" s="81">
        <f>(J48/1)*100</f>
        <v>0</v>
      </c>
      <c r="L48" s="57">
        <f>(K48+E48+H48)/3</f>
        <v>24.46474302454854</v>
      </c>
      <c r="M48" s="16">
        <f>Overstroming!K48</f>
        <v>2145</v>
      </c>
      <c r="N48" s="35">
        <f>Overstroming!L48</f>
        <v>495</v>
      </c>
      <c r="O48" s="76">
        <f>(N48/721)*100</f>
        <v>68.654646324549233</v>
      </c>
      <c r="P48" s="17">
        <f>Overstroming!M48</f>
        <v>14.843157172093701</v>
      </c>
      <c r="Q48" s="18">
        <f>Overstroming!P48</f>
        <v>2.13582019622259</v>
      </c>
      <c r="R48" s="77">
        <f>(Q48/45.06346464)*100</f>
        <v>4.7395827490963862</v>
      </c>
      <c r="S48" s="16">
        <f>Overstroming!Q48</f>
        <v>0</v>
      </c>
      <c r="T48" s="16">
        <f>Overstroming!R48</f>
        <v>0</v>
      </c>
      <c r="U48" s="73">
        <f>(T48/1)*100</f>
        <v>0</v>
      </c>
      <c r="V48" s="35">
        <f>(U48+O48+R48)/3</f>
        <v>24.46474302454854</v>
      </c>
      <c r="W48" s="19">
        <v>0</v>
      </c>
      <c r="X48" s="19">
        <f>W48</f>
        <v>0</v>
      </c>
      <c r="Y48" s="92">
        <f>(Overstroming!U48/Overstroming!T48)*100</f>
        <v>0.11563322807261274</v>
      </c>
      <c r="Z48" s="94">
        <f>(Y48/46.6877887917123)*100</f>
        <v>0.24767338754997786</v>
      </c>
      <c r="AA48" s="93">
        <f>Z48</f>
        <v>0.24767338754997786</v>
      </c>
      <c r="AB48" s="13">
        <v>0</v>
      </c>
      <c r="AC48" s="13">
        <v>0</v>
      </c>
      <c r="AD48" s="13">
        <f>SUM(AB48:AC48)/2</f>
        <v>0</v>
      </c>
      <c r="AE48" s="16">
        <f>Overstroming!X48</f>
        <v>0</v>
      </c>
      <c r="AF48" s="16">
        <f>Overstroming!Y48</f>
        <v>0</v>
      </c>
      <c r="AG48" s="73">
        <f>(AF48/1)*100</f>
        <v>0</v>
      </c>
      <c r="AH48" s="16">
        <f>AG48</f>
        <v>0</v>
      </c>
      <c r="AI48" s="19">
        <v>0</v>
      </c>
      <c r="AJ48" s="19">
        <f>AI48</f>
        <v>0</v>
      </c>
      <c r="AK48" s="20">
        <v>0</v>
      </c>
      <c r="AL48" s="20">
        <f>AK48</f>
        <v>0</v>
      </c>
      <c r="AM48" s="13">
        <f>Overstroming!AB48</f>
        <v>2145</v>
      </c>
      <c r="AN48" s="13">
        <f>Overstroming!AC48</f>
        <v>495</v>
      </c>
      <c r="AO48" s="79">
        <f>(AN48/721)*100</f>
        <v>68.654646324549233</v>
      </c>
      <c r="AP48" s="14">
        <f>Overstroming!AD48</f>
        <v>14.843157172093701</v>
      </c>
      <c r="AQ48" s="15">
        <f>Overstroming!AG48</f>
        <v>2.13582019622259</v>
      </c>
      <c r="AR48" s="80">
        <f>(AQ48/45.06346464)*100</f>
        <v>4.7395827490963862</v>
      </c>
      <c r="AS48" s="57">
        <f>Overstroming!AH48</f>
        <v>0</v>
      </c>
      <c r="AT48" s="13">
        <f>Overstroming!AI48</f>
        <v>0</v>
      </c>
      <c r="AU48" s="81">
        <f>(AT48/1)*100</f>
        <v>0</v>
      </c>
      <c r="AV48" s="13">
        <v>0</v>
      </c>
      <c r="AW48" s="57">
        <f>SUM(AO48+AR48+AU48+AV48)/4</f>
        <v>18.348557268411405</v>
      </c>
    </row>
    <row r="49" spans="1:49" x14ac:dyDescent="0.25">
      <c r="A49" s="4" t="s">
        <v>27</v>
      </c>
      <c r="B49" s="4" t="s">
        <v>28</v>
      </c>
      <c r="C49" s="13">
        <f>Overstroming!C49</f>
        <v>6777</v>
      </c>
      <c r="D49" s="57">
        <f>Overstroming!D49</f>
        <v>0</v>
      </c>
      <c r="E49" s="79">
        <f>(D49/721)*100</f>
        <v>0</v>
      </c>
      <c r="F49" s="14">
        <f>Overstroming!E49</f>
        <v>59.052128295629402</v>
      </c>
      <c r="G49" s="15">
        <f>Overstroming!H49</f>
        <v>0</v>
      </c>
      <c r="H49" s="80">
        <f>(G49/45.06346464)*100</f>
        <v>0</v>
      </c>
      <c r="I49" s="13">
        <f>Overstroming!I49</f>
        <v>0</v>
      </c>
      <c r="J49" s="13">
        <f>Overstroming!J49</f>
        <v>0</v>
      </c>
      <c r="K49" s="81">
        <f>(J49/1)*100</f>
        <v>0</v>
      </c>
      <c r="L49" s="57">
        <f>(K49+E49+H49)/3</f>
        <v>0</v>
      </c>
      <c r="M49" s="16">
        <f>Overstroming!K49</f>
        <v>6777</v>
      </c>
      <c r="N49" s="35">
        <f>Overstroming!L49</f>
        <v>0</v>
      </c>
      <c r="O49" s="76">
        <f>(N49/721)*100</f>
        <v>0</v>
      </c>
      <c r="P49" s="17">
        <f>Overstroming!M49</f>
        <v>59.052128295629402</v>
      </c>
      <c r="Q49" s="18">
        <f>Overstroming!P49</f>
        <v>0</v>
      </c>
      <c r="R49" s="77">
        <f>(Q49/45.06346464)*100</f>
        <v>0</v>
      </c>
      <c r="S49" s="16">
        <f>Overstroming!Q49</f>
        <v>0</v>
      </c>
      <c r="T49" s="16">
        <f>Overstroming!R49</f>
        <v>0</v>
      </c>
      <c r="U49" s="73">
        <f>(T49/1)*100</f>
        <v>0</v>
      </c>
      <c r="V49" s="35">
        <f>(U49+O49+R49)/3</f>
        <v>0</v>
      </c>
      <c r="W49" s="19">
        <v>0</v>
      </c>
      <c r="X49" s="19">
        <f>W49</f>
        <v>0</v>
      </c>
      <c r="Y49" s="92">
        <f>(Overstroming!U49/Overstroming!T49)*100</f>
        <v>0</v>
      </c>
      <c r="Z49" s="94">
        <f>(Y49/46.6877887917123)*100</f>
        <v>0</v>
      </c>
      <c r="AA49" s="93">
        <f>Z49</f>
        <v>0</v>
      </c>
      <c r="AB49" s="13">
        <v>0</v>
      </c>
      <c r="AC49" s="13">
        <v>0</v>
      </c>
      <c r="AD49" s="13">
        <f>SUM(AB49:AC49)/2</f>
        <v>0</v>
      </c>
      <c r="AE49" s="16">
        <f>Overstroming!X49</f>
        <v>0</v>
      </c>
      <c r="AF49" s="16">
        <f>Overstroming!Y49</f>
        <v>0</v>
      </c>
      <c r="AG49" s="73">
        <f>(AF49/1)*100</f>
        <v>0</v>
      </c>
      <c r="AH49" s="16">
        <f>AG49</f>
        <v>0</v>
      </c>
      <c r="AI49" s="19">
        <v>0</v>
      </c>
      <c r="AJ49" s="19">
        <f>AI49</f>
        <v>0</v>
      </c>
      <c r="AK49" s="20">
        <v>0</v>
      </c>
      <c r="AL49" s="20">
        <f>AK49</f>
        <v>0</v>
      </c>
      <c r="AM49" s="13">
        <f>Overstroming!AB49</f>
        <v>6777</v>
      </c>
      <c r="AN49" s="13">
        <f>Overstroming!AC49</f>
        <v>0</v>
      </c>
      <c r="AO49" s="79">
        <f>(AN49/721)*100</f>
        <v>0</v>
      </c>
      <c r="AP49" s="14">
        <f>Overstroming!AD49</f>
        <v>59.052128295629402</v>
      </c>
      <c r="AQ49" s="15">
        <f>Overstroming!AG49</f>
        <v>0</v>
      </c>
      <c r="AR49" s="80">
        <f>(AQ49/45.06346464)*100</f>
        <v>0</v>
      </c>
      <c r="AS49" s="57">
        <f>Overstroming!AH49</f>
        <v>0</v>
      </c>
      <c r="AT49" s="13">
        <f>Overstroming!AI49</f>
        <v>0</v>
      </c>
      <c r="AU49" s="81">
        <f>(AT49/1)*100</f>
        <v>0</v>
      </c>
      <c r="AV49" s="13">
        <v>0</v>
      </c>
      <c r="AW49" s="57">
        <f>SUM(AO49+AR49+AU49+AV49)/4</f>
        <v>0</v>
      </c>
    </row>
    <row r="50" spans="1:49" x14ac:dyDescent="0.25">
      <c r="A50" s="4" t="s">
        <v>27</v>
      </c>
      <c r="B50" s="4" t="s">
        <v>29</v>
      </c>
      <c r="C50" s="13">
        <f>Overstroming!C50</f>
        <v>3961</v>
      </c>
      <c r="D50" s="57">
        <f>Overstroming!D50</f>
        <v>1</v>
      </c>
      <c r="E50" s="79">
        <f>(D50/721)*100</f>
        <v>0.13869625520110956</v>
      </c>
      <c r="F50" s="14">
        <f>Overstroming!E50</f>
        <v>74.317613554624103</v>
      </c>
      <c r="G50" s="15">
        <f>Overstroming!H50</f>
        <v>0</v>
      </c>
      <c r="H50" s="80">
        <f>(G50/45.06346464)*100</f>
        <v>0</v>
      </c>
      <c r="I50" s="13">
        <f>Overstroming!I50</f>
        <v>0</v>
      </c>
      <c r="J50" s="13">
        <f>Overstroming!J50</f>
        <v>0</v>
      </c>
      <c r="K50" s="81">
        <f>(J50/1)*100</f>
        <v>0</v>
      </c>
      <c r="L50" s="57">
        <f>(K50+E50+H50)/3</f>
        <v>4.6232085067036521E-2</v>
      </c>
      <c r="M50" s="16">
        <f>Overstroming!K50</f>
        <v>3961</v>
      </c>
      <c r="N50" s="35">
        <f>Overstroming!L50</f>
        <v>1</v>
      </c>
      <c r="O50" s="76">
        <f>(N50/721)*100</f>
        <v>0.13869625520110956</v>
      </c>
      <c r="P50" s="17">
        <f>Overstroming!M50</f>
        <v>74.317613554624103</v>
      </c>
      <c r="Q50" s="18">
        <f>Overstroming!P50</f>
        <v>0</v>
      </c>
      <c r="R50" s="77">
        <f>(Q50/45.06346464)*100</f>
        <v>0</v>
      </c>
      <c r="S50" s="16">
        <f>Overstroming!Q50</f>
        <v>0</v>
      </c>
      <c r="T50" s="16">
        <f>Overstroming!R50</f>
        <v>0</v>
      </c>
      <c r="U50" s="73">
        <f>(T50/1)*100</f>
        <v>0</v>
      </c>
      <c r="V50" s="35">
        <f>(U50+O50+R50)/3</f>
        <v>4.6232085067036521E-2</v>
      </c>
      <c r="W50" s="19">
        <v>0</v>
      </c>
      <c r="X50" s="19">
        <f>W50</f>
        <v>0</v>
      </c>
      <c r="Y50" s="92">
        <f>(Overstroming!U50/Overstroming!T50)*100</f>
        <v>6.3563441189398704</v>
      </c>
      <c r="Z50" s="94">
        <f>(Y50/46.6877887917123)*100</f>
        <v>13.614575210013385</v>
      </c>
      <c r="AA50" s="93">
        <f>Z50</f>
        <v>13.614575210013385</v>
      </c>
      <c r="AB50" s="13">
        <v>50</v>
      </c>
      <c r="AC50" s="13">
        <v>0</v>
      </c>
      <c r="AD50" s="13">
        <f>SUM(AB50:AC50)/2</f>
        <v>25</v>
      </c>
      <c r="AE50" s="16">
        <f>Overstroming!X50</f>
        <v>0</v>
      </c>
      <c r="AF50" s="16">
        <f>Overstroming!Y50</f>
        <v>0</v>
      </c>
      <c r="AG50" s="73">
        <f>(AF50/1)*100</f>
        <v>0</v>
      </c>
      <c r="AH50" s="16">
        <f>AG50</f>
        <v>0</v>
      </c>
      <c r="AI50" s="19">
        <v>50</v>
      </c>
      <c r="AJ50" s="19">
        <f>AI50</f>
        <v>50</v>
      </c>
      <c r="AK50" s="20">
        <v>50</v>
      </c>
      <c r="AL50" s="20">
        <f>AK50</f>
        <v>50</v>
      </c>
      <c r="AM50" s="13">
        <f>Overstroming!AB50</f>
        <v>3961</v>
      </c>
      <c r="AN50" s="13">
        <f>Overstroming!AC50</f>
        <v>1</v>
      </c>
      <c r="AO50" s="79">
        <f>(AN50/721)*100</f>
        <v>0.13869625520110956</v>
      </c>
      <c r="AP50" s="14">
        <f>Overstroming!AD50</f>
        <v>74.317613554624103</v>
      </c>
      <c r="AQ50" s="15">
        <f>Overstroming!AG50</f>
        <v>0</v>
      </c>
      <c r="AR50" s="80">
        <f>(AQ50/45.06346464)*100</f>
        <v>0</v>
      </c>
      <c r="AS50" s="57">
        <f>Overstroming!AH50</f>
        <v>0</v>
      </c>
      <c r="AT50" s="13">
        <f>Overstroming!AI50</f>
        <v>0</v>
      </c>
      <c r="AU50" s="81">
        <f>(AT50/1)*100</f>
        <v>0</v>
      </c>
      <c r="AV50" s="13">
        <v>0</v>
      </c>
      <c r="AW50" s="57">
        <f>SUM(AO50+AR50+AU50+AV50)/4</f>
        <v>3.4674063800277391E-2</v>
      </c>
    </row>
    <row r="51" spans="1:49" x14ac:dyDescent="0.25">
      <c r="A51" s="4" t="s">
        <v>15</v>
      </c>
      <c r="B51" s="4" t="s">
        <v>25</v>
      </c>
      <c r="C51" s="13">
        <f>Overstroming!C51</f>
        <v>4787</v>
      </c>
      <c r="D51" s="57">
        <f>Overstroming!D51</f>
        <v>0</v>
      </c>
      <c r="E51" s="79">
        <f>(D51/721)*100</f>
        <v>0</v>
      </c>
      <c r="F51" s="14">
        <f>Overstroming!E51</f>
        <v>73.8578723938395</v>
      </c>
      <c r="G51" s="15">
        <f>Overstroming!H51</f>
        <v>0</v>
      </c>
      <c r="H51" s="80">
        <f>(G51/45.06346464)*100</f>
        <v>0</v>
      </c>
      <c r="I51" s="13">
        <f>Overstroming!I51</f>
        <v>1</v>
      </c>
      <c r="J51" s="13">
        <f>Overstroming!J51</f>
        <v>1</v>
      </c>
      <c r="K51" s="81">
        <f>(J51/1)*100</f>
        <v>100</v>
      </c>
      <c r="L51" s="57">
        <f>(K51+E51+H51)/3</f>
        <v>33.333333333333336</v>
      </c>
      <c r="M51" s="16">
        <f>Overstroming!K51</f>
        <v>4787</v>
      </c>
      <c r="N51" s="35">
        <f>Overstroming!L51</f>
        <v>0</v>
      </c>
      <c r="O51" s="76">
        <f>(N51/721)*100</f>
        <v>0</v>
      </c>
      <c r="P51" s="17">
        <f>Overstroming!M51</f>
        <v>73.8578723938395</v>
      </c>
      <c r="Q51" s="18">
        <f>Overstroming!P51</f>
        <v>0</v>
      </c>
      <c r="R51" s="77">
        <f>(Q51/45.06346464)*100</f>
        <v>0</v>
      </c>
      <c r="S51" s="16">
        <f>Overstroming!Q51</f>
        <v>1</v>
      </c>
      <c r="T51" s="16">
        <f>Overstroming!R51</f>
        <v>1</v>
      </c>
      <c r="U51" s="73">
        <f>(T51/1)*100</f>
        <v>100</v>
      </c>
      <c r="V51" s="35">
        <f>(U51+O51+R51)/3</f>
        <v>33.333333333333336</v>
      </c>
      <c r="W51" s="19">
        <v>0</v>
      </c>
      <c r="X51" s="19">
        <f>W51</f>
        <v>0</v>
      </c>
      <c r="Y51" s="92">
        <f>(Overstroming!U51/Overstroming!T51)*100</f>
        <v>19.083451109244173</v>
      </c>
      <c r="Z51" s="94">
        <f>(Y51/46.6877887917123)*100</f>
        <v>40.87460897833683</v>
      </c>
      <c r="AA51" s="93">
        <f>Z51</f>
        <v>40.87460897833683</v>
      </c>
      <c r="AB51" s="13">
        <v>50</v>
      </c>
      <c r="AC51" s="13">
        <v>0</v>
      </c>
      <c r="AD51" s="13">
        <f>SUM(AB51:AC51)/2</f>
        <v>25</v>
      </c>
      <c r="AE51" s="16">
        <f>Overstroming!X51</f>
        <v>0</v>
      </c>
      <c r="AF51" s="16">
        <f>Overstroming!Y51</f>
        <v>0</v>
      </c>
      <c r="AG51" s="73">
        <f>(AF51/1)*100</f>
        <v>0</v>
      </c>
      <c r="AH51" s="16">
        <f>AG51</f>
        <v>0</v>
      </c>
      <c r="AI51" s="19">
        <v>50</v>
      </c>
      <c r="AJ51" s="19">
        <f>AI51</f>
        <v>50</v>
      </c>
      <c r="AK51" s="20">
        <v>50</v>
      </c>
      <c r="AL51" s="20">
        <f>AK51</f>
        <v>50</v>
      </c>
      <c r="AM51" s="13">
        <f>Overstroming!AB51</f>
        <v>4787</v>
      </c>
      <c r="AN51" s="13">
        <f>Overstroming!AC51</f>
        <v>0</v>
      </c>
      <c r="AO51" s="79">
        <f>(AN51/721)*100</f>
        <v>0</v>
      </c>
      <c r="AP51" s="14">
        <f>Overstroming!AD51</f>
        <v>73.8578723938395</v>
      </c>
      <c r="AQ51" s="15">
        <f>Overstroming!AG51</f>
        <v>0</v>
      </c>
      <c r="AR51" s="80">
        <f>(AQ51/45.06346464)*100</f>
        <v>0</v>
      </c>
      <c r="AS51" s="57">
        <f>Overstroming!AH51</f>
        <v>1</v>
      </c>
      <c r="AT51" s="13">
        <f>Overstroming!AI51</f>
        <v>1</v>
      </c>
      <c r="AU51" s="81">
        <f>(AT51/1)*100</f>
        <v>100</v>
      </c>
      <c r="AV51" s="13">
        <v>0</v>
      </c>
      <c r="AW51" s="57">
        <f>SUM(AO51+AR51+AU51+AV51)/4</f>
        <v>25</v>
      </c>
    </row>
    <row r="52" spans="1:49" x14ac:dyDescent="0.25">
      <c r="A52" s="4" t="s">
        <v>6</v>
      </c>
      <c r="B52" s="4" t="s">
        <v>7</v>
      </c>
      <c r="C52" s="13">
        <f>Overstroming!C52</f>
        <v>1261</v>
      </c>
      <c r="D52" s="57">
        <f>Overstroming!D52</f>
        <v>0</v>
      </c>
      <c r="E52" s="79">
        <f>(D52/721)*100</f>
        <v>0</v>
      </c>
      <c r="F52" s="14">
        <f>Overstroming!E52</f>
        <v>56.102269031466797</v>
      </c>
      <c r="G52" s="15">
        <f>Overstroming!H52</f>
        <v>0</v>
      </c>
      <c r="H52" s="80">
        <f>(G52/45.06346464)*100</f>
        <v>0</v>
      </c>
      <c r="I52" s="13">
        <f>Overstroming!I52</f>
        <v>0</v>
      </c>
      <c r="J52" s="13">
        <f>Overstroming!J52</f>
        <v>0</v>
      </c>
      <c r="K52" s="81">
        <f>(J52/1)*100</f>
        <v>0</v>
      </c>
      <c r="L52" s="57">
        <f>(K52+E52+H52)/3</f>
        <v>0</v>
      </c>
      <c r="M52" s="16">
        <f>Overstroming!K52</f>
        <v>1261</v>
      </c>
      <c r="N52" s="35">
        <f>Overstroming!L52</f>
        <v>0</v>
      </c>
      <c r="O52" s="76">
        <f>(N52/721)*100</f>
        <v>0</v>
      </c>
      <c r="P52" s="17">
        <f>Overstroming!M52</f>
        <v>56.102269031466797</v>
      </c>
      <c r="Q52" s="18">
        <f>Overstroming!P52</f>
        <v>0</v>
      </c>
      <c r="R52" s="77">
        <f>(Q52/45.06346464)*100</f>
        <v>0</v>
      </c>
      <c r="S52" s="16">
        <f>Overstroming!Q52</f>
        <v>0</v>
      </c>
      <c r="T52" s="16">
        <f>Overstroming!R52</f>
        <v>0</v>
      </c>
      <c r="U52" s="73">
        <f>(T52/1)*100</f>
        <v>0</v>
      </c>
      <c r="V52" s="35">
        <f>(U52+O52+R52)/3</f>
        <v>0</v>
      </c>
      <c r="W52" s="19">
        <v>0</v>
      </c>
      <c r="X52" s="19">
        <f>W52</f>
        <v>0</v>
      </c>
      <c r="Y52" s="92">
        <f>(Overstroming!U52/Overstroming!T52)*100</f>
        <v>0</v>
      </c>
      <c r="Z52" s="94">
        <f>(Y52/46.6877887917123)*100</f>
        <v>0</v>
      </c>
      <c r="AA52" s="93">
        <f>Z52</f>
        <v>0</v>
      </c>
      <c r="AB52" s="13">
        <v>0</v>
      </c>
      <c r="AC52" s="13">
        <v>0</v>
      </c>
      <c r="AD52" s="13">
        <f>SUM(AB52:AC52)/2</f>
        <v>0</v>
      </c>
      <c r="AE52" s="16">
        <f>Overstroming!X52</f>
        <v>0</v>
      </c>
      <c r="AF52" s="16">
        <f>Overstroming!Y52</f>
        <v>0</v>
      </c>
      <c r="AG52" s="73">
        <f>(AF52/1)*100</f>
        <v>0</v>
      </c>
      <c r="AH52" s="16">
        <f>AG52</f>
        <v>0</v>
      </c>
      <c r="AI52" s="19">
        <v>0</v>
      </c>
      <c r="AJ52" s="19">
        <f>AI52</f>
        <v>0</v>
      </c>
      <c r="AK52" s="20">
        <v>0</v>
      </c>
      <c r="AL52" s="20">
        <f>AK52</f>
        <v>0</v>
      </c>
      <c r="AM52" s="13">
        <f>Overstroming!AB52</f>
        <v>1261</v>
      </c>
      <c r="AN52" s="13">
        <f>Overstroming!AC52</f>
        <v>0</v>
      </c>
      <c r="AO52" s="79">
        <f>(AN52/721)*100</f>
        <v>0</v>
      </c>
      <c r="AP52" s="14">
        <f>Overstroming!AD52</f>
        <v>56.102269031466797</v>
      </c>
      <c r="AQ52" s="15">
        <f>Overstroming!AG52</f>
        <v>0</v>
      </c>
      <c r="AR52" s="80">
        <f>(AQ52/45.06346464)*100</f>
        <v>0</v>
      </c>
      <c r="AS52" s="57">
        <f>Overstroming!AH52</f>
        <v>0</v>
      </c>
      <c r="AT52" s="13">
        <f>Overstroming!AI52</f>
        <v>0</v>
      </c>
      <c r="AU52" s="81">
        <f>(AT52/1)*100</f>
        <v>0</v>
      </c>
      <c r="AV52" s="13">
        <v>0</v>
      </c>
      <c r="AW52" s="57">
        <f>SUM(AO52+AR52+AU52+AV52)/4</f>
        <v>0</v>
      </c>
    </row>
    <row r="53" spans="1:49" x14ac:dyDescent="0.25">
      <c r="A53" s="4" t="s">
        <v>15</v>
      </c>
      <c r="B53" s="4" t="s">
        <v>17</v>
      </c>
      <c r="C53" s="13">
        <f>Overstroming!C53</f>
        <v>3353</v>
      </c>
      <c r="D53" s="57">
        <f>Overstroming!D53</f>
        <v>2</v>
      </c>
      <c r="E53" s="79">
        <f>(D53/721)*100</f>
        <v>0.27739251040221913</v>
      </c>
      <c r="F53" s="14">
        <f>Overstroming!E53</f>
        <v>69.760054577386001</v>
      </c>
      <c r="G53" s="15">
        <f>Overstroming!H53</f>
        <v>4.3991911528183696</v>
      </c>
      <c r="H53" s="80">
        <f>(G53/45.06346464)*100</f>
        <v>9.7622124440771127</v>
      </c>
      <c r="I53" s="13">
        <f>Overstroming!I53</f>
        <v>1</v>
      </c>
      <c r="J53" s="13">
        <f>Overstroming!J53</f>
        <v>1</v>
      </c>
      <c r="K53" s="81">
        <f>(J53/1)*100</f>
        <v>100</v>
      </c>
      <c r="L53" s="57">
        <f>(K53+E53+H53)/3</f>
        <v>36.679868318159777</v>
      </c>
      <c r="M53" s="16">
        <f>Overstroming!K53</f>
        <v>3353</v>
      </c>
      <c r="N53" s="35">
        <f>Overstroming!L53</f>
        <v>2</v>
      </c>
      <c r="O53" s="76">
        <f>(N53/721)*100</f>
        <v>0.27739251040221913</v>
      </c>
      <c r="P53" s="17">
        <f>Overstroming!M53</f>
        <v>69.760054577386001</v>
      </c>
      <c r="Q53" s="18">
        <f>Overstroming!P53</f>
        <v>4.3991911528183696</v>
      </c>
      <c r="R53" s="77">
        <f>(Q53/45.06346464)*100</f>
        <v>9.7622124440771127</v>
      </c>
      <c r="S53" s="16">
        <f>Overstroming!Q53</f>
        <v>1</v>
      </c>
      <c r="T53" s="16">
        <f>Overstroming!R53</f>
        <v>1</v>
      </c>
      <c r="U53" s="73">
        <f>(T53/1)*100</f>
        <v>100</v>
      </c>
      <c r="V53" s="35">
        <f>(U53+O53+R53)/3</f>
        <v>36.679868318159777</v>
      </c>
      <c r="W53" s="19">
        <v>100</v>
      </c>
      <c r="X53" s="19">
        <f>W53</f>
        <v>100</v>
      </c>
      <c r="Y53" s="92">
        <f>(Overstroming!U53/Overstroming!T53)*100</f>
        <v>9.9955712004242532</v>
      </c>
      <c r="Z53" s="94">
        <f>(Y53/46.6877887917123)*100</f>
        <v>21.409390890233375</v>
      </c>
      <c r="AA53" s="93">
        <f>Z53</f>
        <v>21.409390890233375</v>
      </c>
      <c r="AB53" s="13">
        <v>50</v>
      </c>
      <c r="AC53" s="13">
        <v>0</v>
      </c>
      <c r="AD53" s="13">
        <f>SUM(AB53:AC53)/2</f>
        <v>25</v>
      </c>
      <c r="AE53" s="16">
        <f>Overstroming!X53</f>
        <v>0</v>
      </c>
      <c r="AF53" s="16">
        <f>Overstroming!Y53</f>
        <v>0</v>
      </c>
      <c r="AG53" s="73">
        <f>(AF53/1)*100</f>
        <v>0</v>
      </c>
      <c r="AH53" s="16">
        <f>AG53</f>
        <v>0</v>
      </c>
      <c r="AI53" s="19">
        <v>50</v>
      </c>
      <c r="AJ53" s="19">
        <f>AI53</f>
        <v>50</v>
      </c>
      <c r="AK53" s="20">
        <v>50</v>
      </c>
      <c r="AL53" s="20">
        <f>AK53</f>
        <v>50</v>
      </c>
      <c r="AM53" s="13">
        <f>Overstroming!AB53</f>
        <v>3353</v>
      </c>
      <c r="AN53" s="13">
        <f>Overstroming!AC53</f>
        <v>2</v>
      </c>
      <c r="AO53" s="79">
        <f>(AN53/721)*100</f>
        <v>0.27739251040221913</v>
      </c>
      <c r="AP53" s="14">
        <f>Overstroming!AD53</f>
        <v>69.760054577386001</v>
      </c>
      <c r="AQ53" s="15">
        <f>Overstroming!AG53</f>
        <v>4.3991911528183696</v>
      </c>
      <c r="AR53" s="80">
        <f>(AQ53/45.06346464)*100</f>
        <v>9.7622124440771127</v>
      </c>
      <c r="AS53" s="57">
        <f>Overstroming!AH53</f>
        <v>1</v>
      </c>
      <c r="AT53" s="13">
        <f>Overstroming!AI53</f>
        <v>1</v>
      </c>
      <c r="AU53" s="81">
        <f>(AT53/1)*100</f>
        <v>100</v>
      </c>
      <c r="AV53" s="13">
        <v>0</v>
      </c>
      <c r="AW53" s="57">
        <f>SUM(AO53+AR53+AU53+AV53)/4</f>
        <v>27.509901238619832</v>
      </c>
    </row>
    <row r="54" spans="1:49" x14ac:dyDescent="0.25">
      <c r="A54" s="4" t="s">
        <v>3</v>
      </c>
      <c r="B54" s="4" t="s">
        <v>83</v>
      </c>
      <c r="C54" s="13">
        <f>Overstroming!C54</f>
        <v>485</v>
      </c>
      <c r="D54" s="57">
        <f>Overstroming!D54</f>
        <v>15</v>
      </c>
      <c r="E54" s="79">
        <f>(D54/721)*100</f>
        <v>2.0804438280166435</v>
      </c>
      <c r="F54" s="14">
        <f>Overstroming!E54</f>
        <v>30.7297425710845</v>
      </c>
      <c r="G54" s="15">
        <f>Overstroming!H54</f>
        <v>0.50807968903386902</v>
      </c>
      <c r="H54" s="80">
        <f>(G54/45.06346464)*100</f>
        <v>1.127475867851667</v>
      </c>
      <c r="I54" s="13">
        <f>Overstroming!I54</f>
        <v>0</v>
      </c>
      <c r="J54" s="13">
        <f>Overstroming!J54</f>
        <v>0</v>
      </c>
      <c r="K54" s="81">
        <f>(J54/1)*100</f>
        <v>0</v>
      </c>
      <c r="L54" s="57">
        <f>(K54+E54+H54)/3</f>
        <v>1.0693065652894369</v>
      </c>
      <c r="M54" s="16">
        <f>Overstroming!K54</f>
        <v>485</v>
      </c>
      <c r="N54" s="35">
        <f>Overstroming!L54</f>
        <v>15</v>
      </c>
      <c r="O54" s="76">
        <f>(N54/721)*100</f>
        <v>2.0804438280166435</v>
      </c>
      <c r="P54" s="17">
        <f>Overstroming!M54</f>
        <v>30.7297425710845</v>
      </c>
      <c r="Q54" s="18">
        <f>Overstroming!P54</f>
        <v>0.50807968903386902</v>
      </c>
      <c r="R54" s="77">
        <f>(Q54/45.06346464)*100</f>
        <v>1.127475867851667</v>
      </c>
      <c r="S54" s="16">
        <f>Overstroming!Q54</f>
        <v>0</v>
      </c>
      <c r="T54" s="16">
        <f>Overstroming!R54</f>
        <v>0</v>
      </c>
      <c r="U54" s="73">
        <f>(T54/1)*100</f>
        <v>0</v>
      </c>
      <c r="V54" s="35">
        <f>(U54+O54+R54)/3</f>
        <v>1.0693065652894369</v>
      </c>
      <c r="W54" s="19">
        <v>0</v>
      </c>
      <c r="X54" s="19">
        <f>W54</f>
        <v>0</v>
      </c>
      <c r="Y54" s="92">
        <f>(Overstroming!U54/Overstroming!T54)*100</f>
        <v>5.3862058003688924</v>
      </c>
      <c r="Z54" s="94">
        <f>(Y54/46.6877887917123)*100</f>
        <v>11.536647889661921</v>
      </c>
      <c r="AA54" s="93">
        <f>Z54</f>
        <v>11.536647889661921</v>
      </c>
      <c r="AB54" s="13">
        <v>50</v>
      </c>
      <c r="AC54" s="13">
        <v>0</v>
      </c>
      <c r="AD54" s="13">
        <f>SUM(AB54:AC54)/2</f>
        <v>25</v>
      </c>
      <c r="AE54" s="16">
        <f>Overstroming!X54</f>
        <v>0</v>
      </c>
      <c r="AF54" s="16">
        <f>Overstroming!Y54</f>
        <v>0</v>
      </c>
      <c r="AG54" s="73">
        <f>(AF54/1)*100</f>
        <v>0</v>
      </c>
      <c r="AH54" s="16">
        <f>AG54</f>
        <v>0</v>
      </c>
      <c r="AI54" s="19">
        <v>50</v>
      </c>
      <c r="AJ54" s="19">
        <f>AI54</f>
        <v>50</v>
      </c>
      <c r="AK54" s="20">
        <v>50</v>
      </c>
      <c r="AL54" s="20">
        <f>AK54</f>
        <v>50</v>
      </c>
      <c r="AM54" s="13">
        <f>Overstroming!AB54</f>
        <v>485</v>
      </c>
      <c r="AN54" s="13">
        <f>Overstroming!AC54</f>
        <v>15</v>
      </c>
      <c r="AO54" s="79">
        <f>(AN54/721)*100</f>
        <v>2.0804438280166435</v>
      </c>
      <c r="AP54" s="14">
        <f>Overstroming!AD54</f>
        <v>30.7297425710845</v>
      </c>
      <c r="AQ54" s="15">
        <f>Overstroming!AG54</f>
        <v>0.50807968903386902</v>
      </c>
      <c r="AR54" s="80">
        <f>(AQ54/45.06346464)*100</f>
        <v>1.127475867851667</v>
      </c>
      <c r="AS54" s="57">
        <f>Overstroming!AH54</f>
        <v>0</v>
      </c>
      <c r="AT54" s="13">
        <f>Overstroming!AI54</f>
        <v>0</v>
      </c>
      <c r="AU54" s="81">
        <f>(AT54/1)*100</f>
        <v>0</v>
      </c>
      <c r="AV54" s="13">
        <v>0</v>
      </c>
      <c r="AW54" s="57">
        <f>SUM(AO54+AR54+AU54+AV54)/4</f>
        <v>0.80197992396707762</v>
      </c>
    </row>
    <row r="55" spans="1:49" x14ac:dyDescent="0.25">
      <c r="A55" s="4" t="s">
        <v>3</v>
      </c>
      <c r="B55" s="4" t="s">
        <v>84</v>
      </c>
      <c r="C55" s="13">
        <f>Overstroming!C55</f>
        <v>68</v>
      </c>
      <c r="D55" s="57">
        <f>Overstroming!D55</f>
        <v>0</v>
      </c>
      <c r="E55" s="79">
        <f>(D55/721)*100</f>
        <v>0</v>
      </c>
      <c r="F55" s="14">
        <f>Overstroming!E55</f>
        <v>12.2279573125832</v>
      </c>
      <c r="G55" s="15">
        <f>Overstroming!H55</f>
        <v>0</v>
      </c>
      <c r="H55" s="80">
        <f>(G55/45.06346464)*100</f>
        <v>0</v>
      </c>
      <c r="I55" s="13">
        <f>Overstroming!I55</f>
        <v>0</v>
      </c>
      <c r="J55" s="13">
        <f>Overstroming!J55</f>
        <v>0</v>
      </c>
      <c r="K55" s="81">
        <f>(J55/1)*100</f>
        <v>0</v>
      </c>
      <c r="L55" s="57">
        <f>(K55+E55+H55)/3</f>
        <v>0</v>
      </c>
      <c r="M55" s="16">
        <f>Overstroming!K55</f>
        <v>68</v>
      </c>
      <c r="N55" s="35">
        <f>Overstroming!L55</f>
        <v>0</v>
      </c>
      <c r="O55" s="76">
        <f>(N55/721)*100</f>
        <v>0</v>
      </c>
      <c r="P55" s="17">
        <f>Overstroming!M55</f>
        <v>12.2279573125832</v>
      </c>
      <c r="Q55" s="18">
        <f>Overstroming!P55</f>
        <v>0</v>
      </c>
      <c r="R55" s="77">
        <f>(Q55/45.06346464)*100</f>
        <v>0</v>
      </c>
      <c r="S55" s="16">
        <f>Overstroming!Q55</f>
        <v>0</v>
      </c>
      <c r="T55" s="16">
        <f>Overstroming!R55</f>
        <v>0</v>
      </c>
      <c r="U55" s="73">
        <f>(T55/1)*100</f>
        <v>0</v>
      </c>
      <c r="V55" s="35">
        <f>(U55+O55+R55)/3</f>
        <v>0</v>
      </c>
      <c r="W55" s="19">
        <v>0</v>
      </c>
      <c r="X55" s="19">
        <f>W55</f>
        <v>0</v>
      </c>
      <c r="Y55" s="92">
        <f>(Overstroming!U55/Overstroming!T55)*100</f>
        <v>0</v>
      </c>
      <c r="Z55" s="94">
        <f>(Y55/46.6877887917123)*100</f>
        <v>0</v>
      </c>
      <c r="AA55" s="93">
        <f>Z55</f>
        <v>0</v>
      </c>
      <c r="AB55" s="13">
        <v>0</v>
      </c>
      <c r="AC55" s="13">
        <v>0</v>
      </c>
      <c r="AD55" s="13">
        <f>SUM(AB55:AC55)/2</f>
        <v>0</v>
      </c>
      <c r="AE55" s="16">
        <f>Overstroming!X55</f>
        <v>0</v>
      </c>
      <c r="AF55" s="16">
        <f>Overstroming!Y55</f>
        <v>0</v>
      </c>
      <c r="AG55" s="73">
        <f>(AF55/1)*100</f>
        <v>0</v>
      </c>
      <c r="AH55" s="16">
        <f>AG55</f>
        <v>0</v>
      </c>
      <c r="AI55" s="19">
        <v>0</v>
      </c>
      <c r="AJ55" s="19">
        <f>AI55</f>
        <v>0</v>
      </c>
      <c r="AK55" s="20">
        <v>0</v>
      </c>
      <c r="AL55" s="20">
        <f>AK55</f>
        <v>0</v>
      </c>
      <c r="AM55" s="13">
        <f>Overstroming!AB55</f>
        <v>68</v>
      </c>
      <c r="AN55" s="13">
        <f>Overstroming!AC55</f>
        <v>0</v>
      </c>
      <c r="AO55" s="79">
        <f>(AN55/721)*100</f>
        <v>0</v>
      </c>
      <c r="AP55" s="14">
        <f>Overstroming!AD55</f>
        <v>12.2279573125832</v>
      </c>
      <c r="AQ55" s="15">
        <f>Overstroming!AG55</f>
        <v>0</v>
      </c>
      <c r="AR55" s="80">
        <f>(AQ55/45.06346464)*100</f>
        <v>0</v>
      </c>
      <c r="AS55" s="57">
        <f>Overstroming!AH55</f>
        <v>0</v>
      </c>
      <c r="AT55" s="13">
        <f>Overstroming!AI55</f>
        <v>0</v>
      </c>
      <c r="AU55" s="81">
        <f>(AT55/1)*100</f>
        <v>0</v>
      </c>
      <c r="AV55" s="13">
        <v>0</v>
      </c>
      <c r="AW55" s="57">
        <f>SUM(AO55+AR55+AU55+AV55)/4</f>
        <v>0</v>
      </c>
    </row>
    <row r="56" spans="1:49" x14ac:dyDescent="0.25">
      <c r="A56" s="4" t="s">
        <v>32</v>
      </c>
      <c r="B56" s="4" t="s">
        <v>36</v>
      </c>
      <c r="C56" s="13">
        <f>Overstroming!C56</f>
        <v>694</v>
      </c>
      <c r="D56" s="57">
        <f>Overstroming!D56</f>
        <v>0</v>
      </c>
      <c r="E56" s="79">
        <f>(D56/721)*100</f>
        <v>0</v>
      </c>
      <c r="F56" s="14">
        <f>Overstroming!E56</f>
        <v>28.899745457839501</v>
      </c>
      <c r="G56" s="15">
        <f>Overstroming!H56</f>
        <v>0</v>
      </c>
      <c r="H56" s="80">
        <f>(G56/45.06346464)*100</f>
        <v>0</v>
      </c>
      <c r="I56" s="13">
        <f>Overstroming!I56</f>
        <v>0</v>
      </c>
      <c r="J56" s="13">
        <f>Overstroming!J56</f>
        <v>0</v>
      </c>
      <c r="K56" s="81">
        <f>(J56/1)*100</f>
        <v>0</v>
      </c>
      <c r="L56" s="57">
        <f>(K56+E56+H56)/3</f>
        <v>0</v>
      </c>
      <c r="M56" s="16">
        <f>Overstroming!K56</f>
        <v>694</v>
      </c>
      <c r="N56" s="35">
        <f>Overstroming!L56</f>
        <v>0</v>
      </c>
      <c r="O56" s="76">
        <f>(N56/721)*100</f>
        <v>0</v>
      </c>
      <c r="P56" s="17">
        <f>Overstroming!M56</f>
        <v>28.899745457839501</v>
      </c>
      <c r="Q56" s="18">
        <f>Overstroming!P56</f>
        <v>0</v>
      </c>
      <c r="R56" s="77">
        <f>(Q56/45.06346464)*100</f>
        <v>0</v>
      </c>
      <c r="S56" s="16">
        <f>Overstroming!Q56</f>
        <v>0</v>
      </c>
      <c r="T56" s="16">
        <f>Overstroming!R56</f>
        <v>0</v>
      </c>
      <c r="U56" s="73">
        <f>(T56/1)*100</f>
        <v>0</v>
      </c>
      <c r="V56" s="35">
        <f>(U56+O56+R56)/3</f>
        <v>0</v>
      </c>
      <c r="W56" s="19">
        <v>0</v>
      </c>
      <c r="X56" s="19">
        <f>W56</f>
        <v>0</v>
      </c>
      <c r="Y56" s="92">
        <f>(Overstroming!U56/Overstroming!T56)*100</f>
        <v>0.80083586456664602</v>
      </c>
      <c r="Z56" s="94">
        <f>(Y56/46.6877887917123)*100</f>
        <v>1.7153004785456984</v>
      </c>
      <c r="AA56" s="93">
        <f>Z56</f>
        <v>1.7153004785456984</v>
      </c>
      <c r="AB56" s="13">
        <v>50</v>
      </c>
      <c r="AC56" s="13">
        <v>0</v>
      </c>
      <c r="AD56" s="13">
        <f>SUM(AB56:AC56)/2</f>
        <v>25</v>
      </c>
      <c r="AE56" s="16">
        <f>Overstroming!X56</f>
        <v>0</v>
      </c>
      <c r="AF56" s="16">
        <f>Overstroming!Y56</f>
        <v>0</v>
      </c>
      <c r="AG56" s="73">
        <f>(AF56/1)*100</f>
        <v>0</v>
      </c>
      <c r="AH56" s="16">
        <f>AG56</f>
        <v>0</v>
      </c>
      <c r="AI56" s="19">
        <v>50</v>
      </c>
      <c r="AJ56" s="19">
        <f>AI56</f>
        <v>50</v>
      </c>
      <c r="AK56" s="20">
        <v>50</v>
      </c>
      <c r="AL56" s="20">
        <f>AK56</f>
        <v>50</v>
      </c>
      <c r="AM56" s="13">
        <f>Overstroming!AB56</f>
        <v>694</v>
      </c>
      <c r="AN56" s="13">
        <f>Overstroming!AC56</f>
        <v>0</v>
      </c>
      <c r="AO56" s="79">
        <f>(AN56/721)*100</f>
        <v>0</v>
      </c>
      <c r="AP56" s="14">
        <f>Overstroming!AD56</f>
        <v>28.899745457839501</v>
      </c>
      <c r="AQ56" s="15">
        <f>Overstroming!AG56</f>
        <v>0</v>
      </c>
      <c r="AR56" s="80">
        <f>(AQ56/45.06346464)*100</f>
        <v>0</v>
      </c>
      <c r="AS56" s="57">
        <f>Overstroming!AH56</f>
        <v>0</v>
      </c>
      <c r="AT56" s="13">
        <f>Overstroming!AI56</f>
        <v>0</v>
      </c>
      <c r="AU56" s="81">
        <f>(AT56/1)*100</f>
        <v>0</v>
      </c>
      <c r="AV56" s="13">
        <v>100</v>
      </c>
      <c r="AW56" s="57">
        <f>SUM(AO56+AR56+AU56+AV56)/4</f>
        <v>25</v>
      </c>
    </row>
    <row r="57" spans="1:49" x14ac:dyDescent="0.25">
      <c r="A57" s="4" t="s">
        <v>9</v>
      </c>
      <c r="B57" s="4" t="s">
        <v>11</v>
      </c>
      <c r="C57" s="13">
        <f>Overstroming!C57</f>
        <v>2504</v>
      </c>
      <c r="D57" s="57">
        <f>Overstroming!D57</f>
        <v>181</v>
      </c>
      <c r="E57" s="79">
        <f>(D57/721)*100</f>
        <v>25.104022191400833</v>
      </c>
      <c r="F57" s="14">
        <f>Overstroming!E57</f>
        <v>51.547112167173303</v>
      </c>
      <c r="G57" s="15">
        <f>Overstroming!H57</f>
        <v>9.6193250059261999</v>
      </c>
      <c r="H57" s="80">
        <f>(G57/45.06346464)*100</f>
        <v>21.346172742758291</v>
      </c>
      <c r="I57" s="13">
        <f>Overstroming!I57</f>
        <v>0</v>
      </c>
      <c r="J57" s="13">
        <f>Overstroming!J57</f>
        <v>0</v>
      </c>
      <c r="K57" s="81">
        <f>(J57/1)*100</f>
        <v>0</v>
      </c>
      <c r="L57" s="57">
        <f>(K57+E57+H57)/3</f>
        <v>15.483398311386376</v>
      </c>
      <c r="M57" s="16">
        <f>Overstroming!K57</f>
        <v>2504</v>
      </c>
      <c r="N57" s="35">
        <f>Overstroming!L57</f>
        <v>181</v>
      </c>
      <c r="O57" s="76">
        <f>(N57/721)*100</f>
        <v>25.104022191400833</v>
      </c>
      <c r="P57" s="17">
        <f>Overstroming!M57</f>
        <v>51.547112167173303</v>
      </c>
      <c r="Q57" s="18">
        <f>Overstroming!P57</f>
        <v>9.6193250059261999</v>
      </c>
      <c r="R57" s="77">
        <f>(Q57/45.06346464)*100</f>
        <v>21.346172742758291</v>
      </c>
      <c r="S57" s="16">
        <f>Overstroming!Q57</f>
        <v>0</v>
      </c>
      <c r="T57" s="16">
        <f>Overstroming!R57</f>
        <v>0</v>
      </c>
      <c r="U57" s="73">
        <f>(T57/1)*100</f>
        <v>0</v>
      </c>
      <c r="V57" s="35">
        <f>(U57+O57+R57)/3</f>
        <v>15.483398311386376</v>
      </c>
      <c r="W57" s="19">
        <v>0</v>
      </c>
      <c r="X57" s="19">
        <f>W57</f>
        <v>0</v>
      </c>
      <c r="Y57" s="92">
        <f>(Overstroming!U57/Overstroming!T57)*100</f>
        <v>11.399961805569674</v>
      </c>
      <c r="Z57" s="94">
        <f>(Y57/46.6877887917123)*100</f>
        <v>24.417437836750405</v>
      </c>
      <c r="AA57" s="93">
        <f>Z57</f>
        <v>24.417437836750405</v>
      </c>
      <c r="AB57" s="13">
        <v>100</v>
      </c>
      <c r="AC57" s="13">
        <v>0</v>
      </c>
      <c r="AD57" s="13">
        <f>SUM(AB57:AC57)/2</f>
        <v>50</v>
      </c>
      <c r="AE57" s="16">
        <f>Overstroming!X57</f>
        <v>0</v>
      </c>
      <c r="AF57" s="16">
        <f>Overstroming!Y57</f>
        <v>0</v>
      </c>
      <c r="AG57" s="73">
        <f>(AF57/1)*100</f>
        <v>0</v>
      </c>
      <c r="AH57" s="16">
        <f>AG57</f>
        <v>0</v>
      </c>
      <c r="AI57" s="19">
        <v>50</v>
      </c>
      <c r="AJ57" s="19">
        <f>AI57</f>
        <v>50</v>
      </c>
      <c r="AK57" s="20">
        <v>100</v>
      </c>
      <c r="AL57" s="20">
        <f>AK57</f>
        <v>100</v>
      </c>
      <c r="AM57" s="13">
        <f>Overstroming!AB57</f>
        <v>2504</v>
      </c>
      <c r="AN57" s="13">
        <f>Overstroming!AC57</f>
        <v>181</v>
      </c>
      <c r="AO57" s="79">
        <f>(AN57/721)*100</f>
        <v>25.104022191400833</v>
      </c>
      <c r="AP57" s="14">
        <f>Overstroming!AD57</f>
        <v>51.547112167173303</v>
      </c>
      <c r="AQ57" s="15">
        <f>Overstroming!AG57</f>
        <v>9.6193250059261999</v>
      </c>
      <c r="AR57" s="80">
        <f>(AQ57/45.06346464)*100</f>
        <v>21.346172742758291</v>
      </c>
      <c r="AS57" s="57">
        <f>Overstroming!AH57</f>
        <v>0</v>
      </c>
      <c r="AT57" s="13">
        <f>Overstroming!AI57</f>
        <v>0</v>
      </c>
      <c r="AU57" s="81">
        <f>(AT57/1)*100</f>
        <v>0</v>
      </c>
      <c r="AV57" s="13">
        <v>0</v>
      </c>
      <c r="AW57" s="57">
        <f>SUM(AO57+AR57+AU57+AV57)/4</f>
        <v>11.612548733539782</v>
      </c>
    </row>
    <row r="58" spans="1:49" x14ac:dyDescent="0.25">
      <c r="A58" s="4" t="s">
        <v>6</v>
      </c>
      <c r="B58" s="4" t="s">
        <v>8</v>
      </c>
      <c r="C58" s="13">
        <f>Overstroming!C58</f>
        <v>195</v>
      </c>
      <c r="D58" s="57">
        <f>Overstroming!D58</f>
        <v>0</v>
      </c>
      <c r="E58" s="79">
        <f>(D58/721)*100</f>
        <v>0</v>
      </c>
      <c r="F58" s="14">
        <f>Overstroming!E58</f>
        <v>12.93318149936</v>
      </c>
      <c r="G58" s="15">
        <f>Overstroming!H58</f>
        <v>0</v>
      </c>
      <c r="H58" s="80">
        <f>(G58/45.06346464)*100</f>
        <v>0</v>
      </c>
      <c r="I58" s="13">
        <f>Overstroming!I58</f>
        <v>0</v>
      </c>
      <c r="J58" s="13">
        <f>Overstroming!J58</f>
        <v>0</v>
      </c>
      <c r="K58" s="81">
        <f>(J58/1)*100</f>
        <v>0</v>
      </c>
      <c r="L58" s="57">
        <f>(K58+E58+H58)/3</f>
        <v>0</v>
      </c>
      <c r="M58" s="16">
        <f>Overstroming!K58</f>
        <v>195</v>
      </c>
      <c r="N58" s="35">
        <f>Overstroming!L58</f>
        <v>0</v>
      </c>
      <c r="O58" s="76">
        <f>(N58/721)*100</f>
        <v>0</v>
      </c>
      <c r="P58" s="17">
        <f>Overstroming!M58</f>
        <v>12.93318149936</v>
      </c>
      <c r="Q58" s="18">
        <f>Overstroming!P58</f>
        <v>0</v>
      </c>
      <c r="R58" s="77">
        <f>(Q58/45.06346464)*100</f>
        <v>0</v>
      </c>
      <c r="S58" s="16">
        <f>Overstroming!Q58</f>
        <v>0</v>
      </c>
      <c r="T58" s="16">
        <f>Overstroming!R58</f>
        <v>0</v>
      </c>
      <c r="U58" s="73">
        <f>(T58/1)*100</f>
        <v>0</v>
      </c>
      <c r="V58" s="35">
        <f>(U58+O58+R58)/3</f>
        <v>0</v>
      </c>
      <c r="W58" s="19">
        <v>0</v>
      </c>
      <c r="X58" s="19">
        <f>W58</f>
        <v>0</v>
      </c>
      <c r="Y58" s="92">
        <f>(Overstroming!U58/Overstroming!T58)*100</f>
        <v>0</v>
      </c>
      <c r="Z58" s="94">
        <f>(Y58/46.6877887917123)*100</f>
        <v>0</v>
      </c>
      <c r="AA58" s="93">
        <f>Z58</f>
        <v>0</v>
      </c>
      <c r="AB58" s="13">
        <v>0</v>
      </c>
      <c r="AC58" s="13">
        <v>0</v>
      </c>
      <c r="AD58" s="13">
        <f>SUM(AB58:AC58)/2</f>
        <v>0</v>
      </c>
      <c r="AE58" s="16">
        <f>Overstroming!X58</f>
        <v>0</v>
      </c>
      <c r="AF58" s="16">
        <f>Overstroming!Y58</f>
        <v>0</v>
      </c>
      <c r="AG58" s="73">
        <f>(AF58/1)*100</f>
        <v>0</v>
      </c>
      <c r="AH58" s="16">
        <f>AG58</f>
        <v>0</v>
      </c>
      <c r="AI58" s="19">
        <v>0</v>
      </c>
      <c r="AJ58" s="19">
        <f>AI58</f>
        <v>0</v>
      </c>
      <c r="AK58" s="20">
        <v>0</v>
      </c>
      <c r="AL58" s="20">
        <f>AK58</f>
        <v>0</v>
      </c>
      <c r="AM58" s="13">
        <f>Overstroming!AB58</f>
        <v>195</v>
      </c>
      <c r="AN58" s="13">
        <f>Overstroming!AC58</f>
        <v>0</v>
      </c>
      <c r="AO58" s="79">
        <f>(AN58/721)*100</f>
        <v>0</v>
      </c>
      <c r="AP58" s="14">
        <f>Overstroming!AD58</f>
        <v>12.93318149936</v>
      </c>
      <c r="AQ58" s="15">
        <f>Overstroming!AG58</f>
        <v>0</v>
      </c>
      <c r="AR58" s="80">
        <f>(AQ58/45.06346464)*100</f>
        <v>0</v>
      </c>
      <c r="AS58" s="57">
        <f>Overstroming!AH58</f>
        <v>0</v>
      </c>
      <c r="AT58" s="13">
        <f>Overstroming!AI58</f>
        <v>0</v>
      </c>
      <c r="AU58" s="81">
        <f>(AT58/1)*100</f>
        <v>0</v>
      </c>
      <c r="AV58" s="13">
        <v>0</v>
      </c>
      <c r="AW58" s="57">
        <f>SUM(AO58+AR58+AU58+AV58)/4</f>
        <v>0</v>
      </c>
    </row>
    <row r="59" spans="1:49" x14ac:dyDescent="0.25">
      <c r="A59" s="4" t="s">
        <v>27</v>
      </c>
      <c r="B59" s="4" t="s">
        <v>26</v>
      </c>
      <c r="C59" s="13">
        <f>Overstroming!C59</f>
        <v>1606</v>
      </c>
      <c r="D59" s="57">
        <f>Overstroming!D59</f>
        <v>0</v>
      </c>
      <c r="E59" s="79">
        <f>(D59/721)*100</f>
        <v>0</v>
      </c>
      <c r="F59" s="14">
        <f>Overstroming!E59</f>
        <v>26.809309278124498</v>
      </c>
      <c r="G59" s="15">
        <f>Overstroming!H59</f>
        <v>0</v>
      </c>
      <c r="H59" s="80">
        <f>(G59/45.06346464)*100</f>
        <v>0</v>
      </c>
      <c r="I59" s="13">
        <f>Overstroming!I59</f>
        <v>0</v>
      </c>
      <c r="J59" s="13">
        <f>Overstroming!J59</f>
        <v>0</v>
      </c>
      <c r="K59" s="81">
        <f>(J59/1)*100</f>
        <v>0</v>
      </c>
      <c r="L59" s="57">
        <f>(K59+E59+H59)/3</f>
        <v>0</v>
      </c>
      <c r="M59" s="16">
        <f>Overstroming!K59</f>
        <v>1606</v>
      </c>
      <c r="N59" s="35">
        <f>Overstroming!L59</f>
        <v>0</v>
      </c>
      <c r="O59" s="76">
        <f>(N59/721)*100</f>
        <v>0</v>
      </c>
      <c r="P59" s="17">
        <f>Overstroming!M59</f>
        <v>26.809309278124498</v>
      </c>
      <c r="Q59" s="18">
        <f>Overstroming!P59</f>
        <v>0</v>
      </c>
      <c r="R59" s="77">
        <f>(Q59/45.06346464)*100</f>
        <v>0</v>
      </c>
      <c r="S59" s="16">
        <f>Overstroming!Q59</f>
        <v>0</v>
      </c>
      <c r="T59" s="16">
        <f>Overstroming!R59</f>
        <v>0</v>
      </c>
      <c r="U59" s="73">
        <f>(T59/1)*100</f>
        <v>0</v>
      </c>
      <c r="V59" s="35">
        <f>(U59+O59+R59)/3</f>
        <v>0</v>
      </c>
      <c r="W59" s="19">
        <v>0</v>
      </c>
      <c r="X59" s="19">
        <f>W59</f>
        <v>0</v>
      </c>
      <c r="Y59" s="92">
        <f>(Overstroming!U59/Overstroming!T59)*100</f>
        <v>0</v>
      </c>
      <c r="Z59" s="94">
        <f>(Y59/46.6877887917123)*100</f>
        <v>0</v>
      </c>
      <c r="AA59" s="93">
        <f>Z59</f>
        <v>0</v>
      </c>
      <c r="AB59" s="13">
        <v>0</v>
      </c>
      <c r="AC59" s="13">
        <v>0</v>
      </c>
      <c r="AD59" s="13">
        <f>SUM(AB59:AC59)/2</f>
        <v>0</v>
      </c>
      <c r="AE59" s="16">
        <f>Overstroming!X59</f>
        <v>0</v>
      </c>
      <c r="AF59" s="16">
        <f>Overstroming!Y59</f>
        <v>0</v>
      </c>
      <c r="AG59" s="73">
        <f>(AF59/1)*100</f>
        <v>0</v>
      </c>
      <c r="AH59" s="16">
        <f>AG59</f>
        <v>0</v>
      </c>
      <c r="AI59" s="19">
        <v>0</v>
      </c>
      <c r="AJ59" s="19">
        <f>AI59</f>
        <v>0</v>
      </c>
      <c r="AK59" s="20">
        <v>0</v>
      </c>
      <c r="AL59" s="20">
        <f>AK59</f>
        <v>0</v>
      </c>
      <c r="AM59" s="13">
        <f>Overstroming!AB59</f>
        <v>1606</v>
      </c>
      <c r="AN59" s="13">
        <f>Overstroming!AC59</f>
        <v>0</v>
      </c>
      <c r="AO59" s="79">
        <f>(AN59/721)*100</f>
        <v>0</v>
      </c>
      <c r="AP59" s="14">
        <f>Overstroming!AD59</f>
        <v>26.809309278124498</v>
      </c>
      <c r="AQ59" s="15">
        <f>Overstroming!AG59</f>
        <v>0</v>
      </c>
      <c r="AR59" s="80">
        <f>(AQ59/45.06346464)*100</f>
        <v>0</v>
      </c>
      <c r="AS59" s="57">
        <f>Overstroming!AH59</f>
        <v>0</v>
      </c>
      <c r="AT59" s="13">
        <f>Overstroming!AI59</f>
        <v>0</v>
      </c>
      <c r="AU59" s="81">
        <f>(AT59/1)*100</f>
        <v>0</v>
      </c>
      <c r="AV59" s="13">
        <v>0</v>
      </c>
      <c r="AW59" s="57">
        <f>SUM(AO59+AR59+AU59+AV59)/4</f>
        <v>0</v>
      </c>
    </row>
    <row r="60" spans="1:49" x14ac:dyDescent="0.25">
      <c r="A60" s="4" t="s">
        <v>9</v>
      </c>
      <c r="B60" s="4" t="s">
        <v>9</v>
      </c>
      <c r="C60" s="13">
        <f>Overstroming!C60</f>
        <v>6589</v>
      </c>
      <c r="D60" s="57">
        <f>Overstroming!D60</f>
        <v>219</v>
      </c>
      <c r="E60" s="79">
        <f>(D60/721)*100</f>
        <v>30.374479889042995</v>
      </c>
      <c r="F60" s="14">
        <f>Overstroming!E60</f>
        <v>84.143586850204699</v>
      </c>
      <c r="G60" s="15">
        <f>Overstroming!H60</f>
        <v>12.843282018375</v>
      </c>
      <c r="H60" s="80">
        <f>(G60/45.06346464)*100</f>
        <v>28.500431826484167</v>
      </c>
      <c r="I60" s="13">
        <f>Overstroming!I60</f>
        <v>1</v>
      </c>
      <c r="J60" s="13">
        <f>Overstroming!J60</f>
        <v>1</v>
      </c>
      <c r="K60" s="81">
        <f>(J60/1)*100</f>
        <v>100</v>
      </c>
      <c r="L60" s="57">
        <f>(K60+E60+H60)/3</f>
        <v>52.958303905175718</v>
      </c>
      <c r="M60" s="16">
        <f>Overstroming!K60</f>
        <v>6589</v>
      </c>
      <c r="N60" s="35">
        <f>Overstroming!L60</f>
        <v>219</v>
      </c>
      <c r="O60" s="76">
        <f>(N60/721)*100</f>
        <v>30.374479889042995</v>
      </c>
      <c r="P60" s="17">
        <f>Overstroming!M60</f>
        <v>84.143586850204699</v>
      </c>
      <c r="Q60" s="18">
        <f>Overstroming!P60</f>
        <v>12.843282018375</v>
      </c>
      <c r="R60" s="77">
        <f>(Q60/45.06346464)*100</f>
        <v>28.500431826484167</v>
      </c>
      <c r="S60" s="16">
        <f>Overstroming!Q60</f>
        <v>1</v>
      </c>
      <c r="T60" s="16">
        <f>Overstroming!R60</f>
        <v>1</v>
      </c>
      <c r="U60" s="73">
        <f>(T60/1)*100</f>
        <v>100</v>
      </c>
      <c r="V60" s="35">
        <f>(U60+O60+R60)/3</f>
        <v>52.958303905175718</v>
      </c>
      <c r="W60" s="19">
        <v>0</v>
      </c>
      <c r="X60" s="19">
        <f>W60</f>
        <v>0</v>
      </c>
      <c r="Y60" s="92">
        <f>(Overstroming!U60/Overstroming!T60)*100</f>
        <v>7.8393895866450585</v>
      </c>
      <c r="Z60" s="94">
        <f>(Y60/46.6877887917123)*100</f>
        <v>16.791092038260448</v>
      </c>
      <c r="AA60" s="93">
        <f>Z60</f>
        <v>16.791092038260448</v>
      </c>
      <c r="AB60" s="13">
        <v>50</v>
      </c>
      <c r="AC60" s="13">
        <v>100</v>
      </c>
      <c r="AD60" s="13">
        <f>SUM(AB60:AC60)/2</f>
        <v>75</v>
      </c>
      <c r="AE60" s="16">
        <f>Overstroming!X60</f>
        <v>0</v>
      </c>
      <c r="AF60" s="16">
        <f>Overstroming!Y60</f>
        <v>0</v>
      </c>
      <c r="AG60" s="73">
        <f>(AF60/1)*100</f>
        <v>0</v>
      </c>
      <c r="AH60" s="16">
        <f>AG60</f>
        <v>0</v>
      </c>
      <c r="AI60" s="19">
        <v>100</v>
      </c>
      <c r="AJ60" s="19">
        <f>AI60</f>
        <v>100</v>
      </c>
      <c r="AK60" s="20">
        <v>50</v>
      </c>
      <c r="AL60" s="20">
        <f>AK60</f>
        <v>50</v>
      </c>
      <c r="AM60" s="13">
        <f>Overstroming!AB60</f>
        <v>6589</v>
      </c>
      <c r="AN60" s="13">
        <f>Overstroming!AC60</f>
        <v>219</v>
      </c>
      <c r="AO60" s="79">
        <f>(AN60/721)*100</f>
        <v>30.374479889042995</v>
      </c>
      <c r="AP60" s="14">
        <f>Overstroming!AD60</f>
        <v>84.143586850204699</v>
      </c>
      <c r="AQ60" s="15">
        <f>Overstroming!AG60</f>
        <v>12.843282018375</v>
      </c>
      <c r="AR60" s="80">
        <f>(AQ60/45.06346464)*100</f>
        <v>28.500431826484167</v>
      </c>
      <c r="AS60" s="57">
        <f>Overstroming!AH60</f>
        <v>1</v>
      </c>
      <c r="AT60" s="13">
        <v>0</v>
      </c>
      <c r="AU60" s="81">
        <f>(AT60/1)*100</f>
        <v>0</v>
      </c>
      <c r="AV60" s="13">
        <v>100</v>
      </c>
      <c r="AW60" s="57">
        <f>SUM(AO60+AR60+AU60+AV60)/4</f>
        <v>39.71872792888179</v>
      </c>
    </row>
  </sheetData>
  <sortState ref="A3:AW61">
    <sortCondition ref="B1"/>
  </sortState>
  <mergeCells count="6">
    <mergeCell ref="AB1:AC1"/>
    <mergeCell ref="AM1:AV1"/>
    <mergeCell ref="C1:K1"/>
    <mergeCell ref="M1:U1"/>
    <mergeCell ref="AE1:AG1"/>
    <mergeCell ref="Y1:Z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10D93-8AFF-42A1-B6A8-4484BAD20524}">
  <dimension ref="A1:G25"/>
  <sheetViews>
    <sheetView zoomScale="85" zoomScaleNormal="85" workbookViewId="0">
      <selection activeCell="C13" sqref="C13"/>
    </sheetView>
  </sheetViews>
  <sheetFormatPr defaultRowHeight="13.2" x14ac:dyDescent="0.25"/>
  <cols>
    <col min="1" max="1" width="13.33203125" customWidth="1"/>
    <col min="2" max="2" width="32.88671875" bestFit="1" customWidth="1"/>
    <col min="3" max="3" width="14.44140625" bestFit="1" customWidth="1"/>
    <col min="4" max="4" width="28.5546875" bestFit="1" customWidth="1"/>
    <col min="5" max="5" width="16.6640625" bestFit="1" customWidth="1"/>
    <col min="6" max="6" width="20.6640625" bestFit="1" customWidth="1"/>
    <col min="7" max="7" width="26.88671875" bestFit="1" customWidth="1"/>
  </cols>
  <sheetData>
    <row r="1" spans="1:7" x14ac:dyDescent="0.25">
      <c r="A1" s="1" t="s">
        <v>185</v>
      </c>
    </row>
    <row r="2" spans="1:7" x14ac:dyDescent="0.25">
      <c r="A2" s="111" t="s">
        <v>186</v>
      </c>
    </row>
    <row r="3" spans="1:7" x14ac:dyDescent="0.25">
      <c r="A3" s="111" t="s">
        <v>187</v>
      </c>
    </row>
    <row r="4" spans="1:7" x14ac:dyDescent="0.25">
      <c r="A4" s="111" t="s">
        <v>188</v>
      </c>
    </row>
    <row r="5" spans="1:7" x14ac:dyDescent="0.25">
      <c r="A5" s="111" t="s">
        <v>189</v>
      </c>
    </row>
    <row r="7" spans="1:7" ht="14.4" x14ac:dyDescent="0.3">
      <c r="A7" s="98" t="s">
        <v>181</v>
      </c>
    </row>
    <row r="8" spans="1:7" ht="14.4" x14ac:dyDescent="0.3">
      <c r="A8" s="99" t="s">
        <v>182</v>
      </c>
    </row>
    <row r="9" spans="1:7" ht="14.4" x14ac:dyDescent="0.3">
      <c r="A9" s="100" t="s">
        <v>183</v>
      </c>
    </row>
    <row r="12" spans="1:7" x14ac:dyDescent="0.25">
      <c r="A12" s="8" t="s">
        <v>1</v>
      </c>
      <c r="B12" s="8" t="s">
        <v>0</v>
      </c>
      <c r="C12" s="8" t="s">
        <v>180</v>
      </c>
      <c r="D12" s="8" t="s">
        <v>176</v>
      </c>
      <c r="E12" s="8" t="s">
        <v>177</v>
      </c>
      <c r="F12" s="8" t="s">
        <v>178</v>
      </c>
      <c r="G12" s="8" t="s">
        <v>179</v>
      </c>
    </row>
    <row r="13" spans="1:7" ht="14.4" x14ac:dyDescent="0.3">
      <c r="A13" s="4" t="s">
        <v>15</v>
      </c>
      <c r="B13" s="4" t="s">
        <v>18</v>
      </c>
      <c r="C13" s="103">
        <f>Wijkscore!$C11</f>
        <v>30.417302334628612</v>
      </c>
      <c r="D13" s="107">
        <f>Wijkscore!$N11</f>
        <v>26.773048243019883</v>
      </c>
      <c r="E13" s="107">
        <f>Wijkscore!$Y11</f>
        <v>29.082240768002681</v>
      </c>
      <c r="F13" s="108">
        <f>Wijkscore!$AJ11</f>
        <v>44.799053876407015</v>
      </c>
      <c r="G13" s="107">
        <f>Wijkscore!$AU11</f>
        <v>21.01486645108487</v>
      </c>
    </row>
    <row r="14" spans="1:7" ht="14.4" x14ac:dyDescent="0.3">
      <c r="A14" s="4" t="s">
        <v>15</v>
      </c>
      <c r="B14" s="4" t="s">
        <v>21</v>
      </c>
      <c r="C14" s="102">
        <f>Wijkscore!$C12</f>
        <v>32.901905317422369</v>
      </c>
      <c r="D14" s="107">
        <f>Wijkscore!$N12</f>
        <v>37.29754419571659</v>
      </c>
      <c r="E14" s="109">
        <f>Wijkscore!$Y12</f>
        <v>64.166350070782215</v>
      </c>
      <c r="F14" s="107">
        <f>Wijkscore!$AJ12</f>
        <v>12.708333333333334</v>
      </c>
      <c r="G14" s="107">
        <f>Wijkscore!$AU12</f>
        <v>17.435393669857341</v>
      </c>
    </row>
    <row r="15" spans="1:7" ht="14.4" x14ac:dyDescent="0.3">
      <c r="A15" s="4" t="s">
        <v>15</v>
      </c>
      <c r="B15" s="4" t="s">
        <v>25</v>
      </c>
      <c r="C15" s="103">
        <f>Wijkscore!$C20</f>
        <v>33.25005599159703</v>
      </c>
      <c r="D15" s="107">
        <f>Wijkscore!$N20</f>
        <v>31.318852021038644</v>
      </c>
      <c r="E15" s="107">
        <f>Wijkscore!$Y20</f>
        <v>29.70130530087215</v>
      </c>
      <c r="F15" s="107">
        <f>Wijkscore!$AJ20</f>
        <v>43.364369350588049</v>
      </c>
      <c r="G15" s="108">
        <f>Wijkscore!$AU20</f>
        <v>28.61569729388928</v>
      </c>
    </row>
    <row r="16" spans="1:7" ht="14.4" x14ac:dyDescent="0.3">
      <c r="A16" s="4" t="s">
        <v>15</v>
      </c>
      <c r="B16" s="4" t="s">
        <v>19</v>
      </c>
      <c r="C16" s="103">
        <f>Wijkscore!$C17</f>
        <v>33.363287563410772</v>
      </c>
      <c r="D16" s="107">
        <f>Wijkscore!$N17</f>
        <v>25.138592302277662</v>
      </c>
      <c r="E16" s="108">
        <f>Wijkscore!$Y17</f>
        <v>46.276808529596835</v>
      </c>
      <c r="F16" s="107">
        <f>Wijkscore!$AJ17</f>
        <v>43.101719575969014</v>
      </c>
      <c r="G16" s="107">
        <f>Wijkscore!$AU17</f>
        <v>18.936029845799588</v>
      </c>
    </row>
    <row r="17" spans="1:7" ht="14.4" x14ac:dyDescent="0.3">
      <c r="A17" s="4" t="s">
        <v>15</v>
      </c>
      <c r="B17" s="4" t="s">
        <v>24</v>
      </c>
      <c r="C17" s="103">
        <f>Wijkscore!$C13</f>
        <v>33.826562844853761</v>
      </c>
      <c r="D17" s="107">
        <f>Wijkscore!$N13</f>
        <v>35.640017529738671</v>
      </c>
      <c r="E17" s="108">
        <f>Wijkscore!$Y13</f>
        <v>41.108982671857433</v>
      </c>
      <c r="F17" s="107">
        <f>Wijkscore!$AJ13</f>
        <v>33.75</v>
      </c>
      <c r="G17" s="107">
        <f>Wijkscore!$AU13</f>
        <v>24.80725117781893</v>
      </c>
    </row>
    <row r="18" spans="1:7" ht="14.4" x14ac:dyDescent="0.3">
      <c r="A18" s="4" t="s">
        <v>15</v>
      </c>
      <c r="B18" s="4" t="s">
        <v>22</v>
      </c>
      <c r="C18" s="103">
        <f>Wijkscore!$C19</f>
        <v>35.996301058293319</v>
      </c>
      <c r="D18" s="108">
        <f>Wijkscore!$N19</f>
        <v>42.227095135114979</v>
      </c>
      <c r="E18" s="107">
        <f>Wijkscore!$Y19</f>
        <v>26.108469122824808</v>
      </c>
      <c r="F18" s="107">
        <f>Wijkscore!$AJ19</f>
        <v>42.351418553985972</v>
      </c>
      <c r="G18" s="108">
        <f>Wijkscore!$AU19</f>
        <v>33.298221421247526</v>
      </c>
    </row>
    <row r="19" spans="1:7" ht="14.4" x14ac:dyDescent="0.3">
      <c r="A19" s="4" t="s">
        <v>15</v>
      </c>
      <c r="B19" s="4" t="s">
        <v>23</v>
      </c>
      <c r="C19" s="102">
        <f>Wijkscore!$C14</f>
        <v>36.324605506894613</v>
      </c>
      <c r="D19" s="108">
        <f>Wijkscore!$N14</f>
        <v>44.732430985116636</v>
      </c>
      <c r="E19" s="107">
        <f>Wijkscore!$Y14</f>
        <v>28.954357536671871</v>
      </c>
      <c r="F19" s="107">
        <f>Wijkscore!$AJ14</f>
        <v>25.416666666666668</v>
      </c>
      <c r="G19" s="109">
        <f>Wijkscore!$AU14</f>
        <v>46.194966839123282</v>
      </c>
    </row>
    <row r="20" spans="1:7" ht="14.4" x14ac:dyDescent="0.3">
      <c r="A20" s="4" t="s">
        <v>15</v>
      </c>
      <c r="B20" s="4" t="s">
        <v>16</v>
      </c>
      <c r="C20" s="102">
        <f>Wijkscore!$C18</f>
        <v>37.479018679322024</v>
      </c>
      <c r="D20" s="108">
        <f>Wijkscore!$N18</f>
        <v>43.719169784484059</v>
      </c>
      <c r="E20" s="107">
        <f>Wijkscore!$Y18</f>
        <v>30.098142760176358</v>
      </c>
      <c r="F20" s="108">
        <f>Wijkscore!$AJ18</f>
        <v>56.025983025771268</v>
      </c>
      <c r="G20" s="107">
        <f>Wijkscore!$AU18</f>
        <v>20.072779146856405</v>
      </c>
    </row>
    <row r="21" spans="1:7" ht="14.4" x14ac:dyDescent="0.3">
      <c r="A21" s="4" t="s">
        <v>15</v>
      </c>
      <c r="B21" s="4" t="s">
        <v>17</v>
      </c>
      <c r="C21" s="102">
        <f>Wijkscore!$C21</f>
        <v>38.73848308799581</v>
      </c>
      <c r="D21" s="107">
        <f>Wijkscore!$N21</f>
        <v>36.248652787976312</v>
      </c>
      <c r="E21" s="107">
        <f>Wijkscore!$Y21</f>
        <v>31.679178094571853</v>
      </c>
      <c r="F21" s="108">
        <f>Wijkscore!$AJ21</f>
        <v>48.439542717749219</v>
      </c>
      <c r="G21" s="108">
        <f>Wijkscore!$AU21</f>
        <v>38.586558751685857</v>
      </c>
    </row>
    <row r="22" spans="1:7" ht="14.4" x14ac:dyDescent="0.3">
      <c r="A22" s="4" t="s">
        <v>15</v>
      </c>
      <c r="B22" s="4" t="s">
        <v>20</v>
      </c>
      <c r="C22" s="102">
        <f>Wijkscore!$C15</f>
        <v>41.637722269651498</v>
      </c>
      <c r="D22" s="108">
        <f>Wijkscore!$N15</f>
        <v>47.068665595170359</v>
      </c>
      <c r="E22" s="108">
        <f>Wijkscore!$Y15</f>
        <v>50.393904728544285</v>
      </c>
      <c r="F22" s="108">
        <f>Wijkscore!$AJ15</f>
        <v>50.731786989962053</v>
      </c>
      <c r="G22" s="107">
        <f>Wijkscore!$AU15</f>
        <v>18.356531764929297</v>
      </c>
    </row>
    <row r="23" spans="1:7" ht="14.4" x14ac:dyDescent="0.3">
      <c r="A23" s="4" t="s">
        <v>15</v>
      </c>
      <c r="B23" s="4" t="s">
        <v>14</v>
      </c>
      <c r="C23" s="102">
        <f>Wijkscore!$C16</f>
        <v>55.007200962447044</v>
      </c>
      <c r="D23" s="109">
        <f>Wijkscore!$N16</f>
        <v>70.08911397977262</v>
      </c>
      <c r="E23" s="108">
        <f>Wijkscore!$Y16</f>
        <v>46.674270350071467</v>
      </c>
      <c r="F23" s="109">
        <f>Wijkscore!$AJ16</f>
        <v>73.030646189769854</v>
      </c>
      <c r="G23" s="108">
        <f>Wijkscore!$AU16</f>
        <v>30.234773330174207</v>
      </c>
    </row>
    <row r="25" spans="1:7" x14ac:dyDescent="0.25">
      <c r="B25" s="105" t="s">
        <v>184</v>
      </c>
      <c r="C25" s="106"/>
      <c r="D25" s="104">
        <f>AVERAGE(D13:D23)</f>
        <v>40.023016596311486</v>
      </c>
      <c r="E25" s="104">
        <f>AVERAGE(E13:E23)</f>
        <v>38.567637266724724</v>
      </c>
      <c r="F25" s="104">
        <f>AVERAGE(F13:F23)</f>
        <v>43.065410934563857</v>
      </c>
      <c r="G25" s="104">
        <f>AVERAGE(G13:G23)</f>
        <v>27.050279062951507</v>
      </c>
    </row>
  </sheetData>
  <autoFilter ref="A12:G12" xr:uid="{02441324-A4E4-46FA-86CA-F94DD69232E2}">
    <sortState ref="A13:G23">
      <sortCondition ref="C12"/>
    </sortState>
  </autoFilter>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48325-896D-4CEE-8617-96BDD7BD5A22}">
  <dimension ref="A1:G31"/>
  <sheetViews>
    <sheetView zoomScale="85" zoomScaleNormal="85" workbookViewId="0">
      <selection activeCell="D33" sqref="D33"/>
    </sheetView>
  </sheetViews>
  <sheetFormatPr defaultRowHeight="13.2" x14ac:dyDescent="0.25"/>
  <cols>
    <col min="1" max="1" width="13.33203125" customWidth="1"/>
    <col min="2" max="2" width="32.88671875" bestFit="1" customWidth="1"/>
    <col min="3" max="3" width="14.44140625" bestFit="1" customWidth="1"/>
    <col min="4" max="4" width="28.5546875" bestFit="1" customWidth="1"/>
    <col min="5" max="5" width="16.6640625" bestFit="1" customWidth="1"/>
    <col min="6" max="6" width="20.6640625" bestFit="1" customWidth="1"/>
    <col min="7" max="7" width="26.88671875" bestFit="1" customWidth="1"/>
  </cols>
  <sheetData>
    <row r="1" spans="1:7" x14ac:dyDescent="0.25">
      <c r="A1" s="1" t="s">
        <v>185</v>
      </c>
    </row>
    <row r="2" spans="1:7" x14ac:dyDescent="0.25">
      <c r="A2" s="111" t="s">
        <v>186</v>
      </c>
    </row>
    <row r="3" spans="1:7" x14ac:dyDescent="0.25">
      <c r="A3" s="111" t="s">
        <v>187</v>
      </c>
    </row>
    <row r="4" spans="1:7" x14ac:dyDescent="0.25">
      <c r="A4" s="111" t="s">
        <v>188</v>
      </c>
    </row>
    <row r="5" spans="1:7" x14ac:dyDescent="0.25">
      <c r="A5" s="111" t="s">
        <v>189</v>
      </c>
    </row>
    <row r="6" spans="1:7" x14ac:dyDescent="0.25">
      <c r="A6" s="111"/>
    </row>
    <row r="7" spans="1:7" ht="14.4" x14ac:dyDescent="0.3">
      <c r="A7" s="98" t="s">
        <v>181</v>
      </c>
    </row>
    <row r="8" spans="1:7" ht="14.4" x14ac:dyDescent="0.3">
      <c r="A8" s="99" t="s">
        <v>182</v>
      </c>
    </row>
    <row r="9" spans="1:7" ht="14.4" x14ac:dyDescent="0.3">
      <c r="A9" s="100" t="s">
        <v>183</v>
      </c>
    </row>
    <row r="12" spans="1:7" x14ac:dyDescent="0.25">
      <c r="A12" s="8" t="s">
        <v>1</v>
      </c>
      <c r="B12" s="8" t="s">
        <v>0</v>
      </c>
      <c r="C12" s="8" t="s">
        <v>180</v>
      </c>
      <c r="D12" s="8" t="s">
        <v>176</v>
      </c>
      <c r="E12" s="8" t="s">
        <v>177</v>
      </c>
      <c r="F12" s="8" t="s">
        <v>178</v>
      </c>
      <c r="G12" s="8" t="s">
        <v>179</v>
      </c>
    </row>
    <row r="13" spans="1:7" ht="14.4" x14ac:dyDescent="0.3">
      <c r="A13" s="4" t="s">
        <v>32</v>
      </c>
      <c r="B13" s="4" t="s">
        <v>43</v>
      </c>
      <c r="C13" s="101">
        <f>Wijkscore!$C24</f>
        <v>15.264860000647571</v>
      </c>
      <c r="D13" s="107">
        <f>Wijkscore!$N24</f>
        <v>2.8991151057900515</v>
      </c>
      <c r="E13" s="107">
        <f>Wijkscore!$Y24</f>
        <v>35.133484480133276</v>
      </c>
      <c r="F13" s="107">
        <f>Wijkscore!$AJ24</f>
        <v>22.984685779869295</v>
      </c>
      <c r="G13" s="107">
        <f>Wijkscore!$AU24</f>
        <v>4.2154636797661092E-2</v>
      </c>
    </row>
    <row r="14" spans="1:7" ht="14.4" x14ac:dyDescent="0.3">
      <c r="A14" s="4" t="s">
        <v>32</v>
      </c>
      <c r="B14" s="4" t="s">
        <v>46</v>
      </c>
      <c r="C14" s="101">
        <f>Wijkscore!$C29</f>
        <v>17.901207392221753</v>
      </c>
      <c r="D14" s="107">
        <f>Wijkscore!$N29</f>
        <v>0.43052170460041644</v>
      </c>
      <c r="E14" s="107">
        <f>Wijkscore!$Y29</f>
        <v>36.590974530953261</v>
      </c>
      <c r="F14" s="107">
        <f>Wijkscore!$AJ29</f>
        <v>34.583333333333336</v>
      </c>
      <c r="G14" s="107">
        <f>Wijkscore!$AU29</f>
        <v>0</v>
      </c>
    </row>
    <row r="15" spans="1:7" ht="14.4" x14ac:dyDescent="0.3">
      <c r="A15" s="4" t="s">
        <v>32</v>
      </c>
      <c r="B15" s="4" t="s">
        <v>45</v>
      </c>
      <c r="C15" s="101">
        <f>Wijkscore!$C35</f>
        <v>18.505528652797185</v>
      </c>
      <c r="D15" s="107">
        <f>Wijkscore!$N35</f>
        <v>0.86386661980063251</v>
      </c>
      <c r="E15" s="107">
        <f>Wijkscore!$Y35</f>
        <v>34.407984333911848</v>
      </c>
      <c r="F15" s="107">
        <f>Wijkscore!$AJ35</f>
        <v>38.750253780011718</v>
      </c>
      <c r="G15" s="107">
        <f>Wijkscore!$AU35</f>
        <v>9.8774645297481303E-6</v>
      </c>
    </row>
    <row r="16" spans="1:7" ht="14.4" x14ac:dyDescent="0.3">
      <c r="A16" s="4" t="s">
        <v>32</v>
      </c>
      <c r="B16" s="4" t="s">
        <v>33</v>
      </c>
      <c r="C16" s="103">
        <f>Wijkscore!$C26</f>
        <v>18.841586521769486</v>
      </c>
      <c r="D16" s="107">
        <f>Wijkscore!$N26</f>
        <v>2.9711794322549769</v>
      </c>
      <c r="E16" s="107">
        <f>Wijkscore!$Y26</f>
        <v>24.489775431434555</v>
      </c>
      <c r="F16" s="108">
        <f>Wijkscore!$AJ26</f>
        <v>46.689958697733623</v>
      </c>
      <c r="G16" s="107">
        <f>Wijkscore!$AU26</f>
        <v>1.2154325256547946</v>
      </c>
    </row>
    <row r="17" spans="1:7" ht="14.4" x14ac:dyDescent="0.3">
      <c r="A17" s="4" t="s">
        <v>32</v>
      </c>
      <c r="B17" s="4" t="s">
        <v>38</v>
      </c>
      <c r="C17" s="103">
        <f>Wijkscore!$C28</f>
        <v>19.496085232219535</v>
      </c>
      <c r="D17" s="107">
        <f>Wijkscore!$N28</f>
        <v>3.3166044758685871</v>
      </c>
      <c r="E17" s="108">
        <f>Wijkscore!$Y28</f>
        <v>45.292736453009553</v>
      </c>
      <c r="F17" s="107">
        <f>Wijkscore!$AJ28</f>
        <v>29.375</v>
      </c>
      <c r="G17" s="107">
        <f>Wijkscore!$AU28</f>
        <v>0</v>
      </c>
    </row>
    <row r="18" spans="1:7" ht="14.4" x14ac:dyDescent="0.3">
      <c r="A18" s="4" t="s">
        <v>32</v>
      </c>
      <c r="B18" s="4" t="s">
        <v>42</v>
      </c>
      <c r="C18" s="103">
        <f>Wijkscore!$C37</f>
        <v>21.417345499854878</v>
      </c>
      <c r="D18" s="107">
        <f>Wijkscore!$N37</f>
        <v>3.3604564912839772</v>
      </c>
      <c r="E18" s="107">
        <f>Wijkscore!$Y37</f>
        <v>36.889401429795704</v>
      </c>
      <c r="F18" s="107">
        <f>Wijkscore!$AJ37</f>
        <v>37.916666666666664</v>
      </c>
      <c r="G18" s="107">
        <f>Wijkscore!$AU37</f>
        <v>7.5028574116731637</v>
      </c>
    </row>
    <row r="19" spans="1:7" ht="14.4" x14ac:dyDescent="0.3">
      <c r="A19" s="4" t="s">
        <v>32</v>
      </c>
      <c r="B19" s="4" t="s">
        <v>35</v>
      </c>
      <c r="C19" s="103">
        <f>Wijkscore!$C32</f>
        <v>22.787838420261629</v>
      </c>
      <c r="D19" s="107">
        <f>Wijkscore!$N32</f>
        <v>9.9340565328379409</v>
      </c>
      <c r="E19" s="108">
        <f>Wijkscore!$Y32</f>
        <v>41.033509832207947</v>
      </c>
      <c r="F19" s="107">
        <f>Wijkscore!$AJ32</f>
        <v>34.585852349133631</v>
      </c>
      <c r="G19" s="107">
        <f>Wijkscore!$AU32</f>
        <v>5.5979349668670055</v>
      </c>
    </row>
    <row r="20" spans="1:7" ht="14.4" x14ac:dyDescent="0.3">
      <c r="A20" s="4" t="s">
        <v>32</v>
      </c>
      <c r="B20" s="4" t="s">
        <v>37</v>
      </c>
      <c r="C20" s="103">
        <f>Wijkscore!$C36</f>
        <v>24.078897627865089</v>
      </c>
      <c r="D20" s="107">
        <f>Wijkscore!$N36</f>
        <v>8.7859132631076964</v>
      </c>
      <c r="E20" s="107">
        <f>Wijkscore!$Y36</f>
        <v>36.757462665224239</v>
      </c>
      <c r="F20" s="108">
        <f>Wijkscore!$AJ36</f>
        <v>42.404987297000922</v>
      </c>
      <c r="G20" s="107">
        <f>Wijkscore!$AU36</f>
        <v>8.3672272861275001</v>
      </c>
    </row>
    <row r="21" spans="1:7" ht="14.4" x14ac:dyDescent="0.3">
      <c r="A21" s="4" t="s">
        <v>32</v>
      </c>
      <c r="B21" s="4" t="s">
        <v>41</v>
      </c>
      <c r="C21" s="103">
        <f>Wijkscore!$C31</f>
        <v>24.8522232148173</v>
      </c>
      <c r="D21" s="108">
        <f>Wijkscore!$N31</f>
        <v>12.05862549493523</v>
      </c>
      <c r="E21" s="107">
        <f>Wijkscore!$Y31</f>
        <v>37.299052059048826</v>
      </c>
      <c r="F21" s="108">
        <f>Wijkscore!$AJ31</f>
        <v>43.637952791501732</v>
      </c>
      <c r="G21" s="107">
        <f>Wijkscore!$AU31</f>
        <v>6.4132625137834207</v>
      </c>
    </row>
    <row r="22" spans="1:7" ht="14.4" x14ac:dyDescent="0.3">
      <c r="A22" s="4" t="s">
        <v>32</v>
      </c>
      <c r="B22" s="4" t="s">
        <v>44</v>
      </c>
      <c r="C22" s="103">
        <f>Wijkscore!$C34</f>
        <v>25.487587573293744</v>
      </c>
      <c r="D22" s="108">
        <f>Wijkscore!$N34</f>
        <v>20.335934011961452</v>
      </c>
      <c r="E22" s="108">
        <f>Wijkscore!$Y34</f>
        <v>38.689797892869286</v>
      </c>
      <c r="F22" s="107">
        <f>Wijkscore!$AJ34</f>
        <v>34.586594999489094</v>
      </c>
      <c r="G22" s="107">
        <f>Wijkscore!$AU34</f>
        <v>8.3380233888551416</v>
      </c>
    </row>
    <row r="23" spans="1:7" ht="14.4" x14ac:dyDescent="0.3">
      <c r="A23" s="4" t="s">
        <v>32</v>
      </c>
      <c r="B23" s="4" t="s">
        <v>47</v>
      </c>
      <c r="C23" s="103">
        <f>Wijkscore!$C30</f>
        <v>25.847779397769493</v>
      </c>
      <c r="D23" s="108">
        <f>Wijkscore!$N30</f>
        <v>17.631987183859497</v>
      </c>
      <c r="E23" s="107">
        <f>Wijkscore!$Y30</f>
        <v>38.294968760605983</v>
      </c>
      <c r="F23" s="107">
        <f>Wijkscore!$AJ30</f>
        <v>31.460063350001942</v>
      </c>
      <c r="G23" s="108">
        <f>Wijkscore!$AU30</f>
        <v>16.004098296610557</v>
      </c>
    </row>
    <row r="24" spans="1:7" ht="14.4" x14ac:dyDescent="0.3">
      <c r="A24" s="4" t="s">
        <v>32</v>
      </c>
      <c r="B24" s="4" t="s">
        <v>31</v>
      </c>
      <c r="C24" s="103">
        <f>Wijkscore!$C33</f>
        <v>26.047290926372181</v>
      </c>
      <c r="D24" s="107">
        <f>Wijkscore!$N33</f>
        <v>11.008621086730905</v>
      </c>
      <c r="E24" s="108">
        <f>Wijkscore!$Y33</f>
        <v>42.619285347390317</v>
      </c>
      <c r="F24" s="108">
        <f>Wijkscore!$AJ33</f>
        <v>42.200498236325579</v>
      </c>
      <c r="G24" s="107">
        <f>Wijkscore!$AU33</f>
        <v>8.3607590350419283</v>
      </c>
    </row>
    <row r="25" spans="1:7" ht="14.4" x14ac:dyDescent="0.3">
      <c r="A25" s="4" t="s">
        <v>32</v>
      </c>
      <c r="B25" s="4" t="s">
        <v>39</v>
      </c>
      <c r="C25" s="103">
        <f>Wijkscore!$C27</f>
        <v>28.11608549223487</v>
      </c>
      <c r="D25" s="108">
        <f>Wijkscore!$N27</f>
        <v>14.190943889893743</v>
      </c>
      <c r="E25" s="108">
        <f>Wijkscore!$Y27</f>
        <v>44.824324004971643</v>
      </c>
      <c r="F25" s="107">
        <f>Wijkscore!$AJ27</f>
        <v>37.708333333333336</v>
      </c>
      <c r="G25" s="108">
        <f>Wijkscore!$AU27</f>
        <v>15.740740740740742</v>
      </c>
    </row>
    <row r="26" spans="1:7" ht="14.4" x14ac:dyDescent="0.3">
      <c r="A26" s="4" t="s">
        <v>32</v>
      </c>
      <c r="B26" s="4" t="s">
        <v>34</v>
      </c>
      <c r="C26" s="102">
        <f>Wijkscore!$C22</f>
        <v>29.503061897954936</v>
      </c>
      <c r="D26" s="108">
        <f>Wijkscore!$N22</f>
        <v>14.406520926497986</v>
      </c>
      <c r="E26" s="108">
        <f>Wijkscore!$Y22</f>
        <v>41.591837776432868</v>
      </c>
      <c r="F26" s="108">
        <f>Wijkscore!$AJ22</f>
        <v>48.125</v>
      </c>
      <c r="G26" s="108">
        <f>Wijkscore!$AU22</f>
        <v>13.888888888888889</v>
      </c>
    </row>
    <row r="27" spans="1:7" ht="14.4" x14ac:dyDescent="0.3">
      <c r="A27" s="4" t="s">
        <v>32</v>
      </c>
      <c r="B27" s="4" t="s">
        <v>40</v>
      </c>
      <c r="C27" s="102">
        <f>Wijkscore!$C23</f>
        <v>32.119537056856068</v>
      </c>
      <c r="D27" s="108">
        <f>Wijkscore!$N23</f>
        <v>17.408483868741786</v>
      </c>
      <c r="E27" s="109">
        <f>Wijkscore!$Y23</f>
        <v>46.650292619802052</v>
      </c>
      <c r="F27" s="108">
        <f>Wijkscore!$AJ23</f>
        <v>50.529889144383112</v>
      </c>
      <c r="G27" s="108">
        <f>Wijkscore!$AU23</f>
        <v>13.889482594497307</v>
      </c>
    </row>
    <row r="28" spans="1:7" ht="14.4" x14ac:dyDescent="0.3">
      <c r="A28" s="4" t="s">
        <v>32</v>
      </c>
      <c r="B28" s="4" t="s">
        <v>48</v>
      </c>
      <c r="C28" s="102">
        <f>Wijkscore!$C25</f>
        <v>35.995971113869572</v>
      </c>
      <c r="D28" s="108">
        <f>Wijkscore!$N25</f>
        <v>23.108149679510252</v>
      </c>
      <c r="E28" s="107">
        <f>Wijkscore!$Y25</f>
        <v>21.716723397551256</v>
      </c>
      <c r="F28" s="108">
        <f>Wijkscore!$AJ25</f>
        <v>47.584552036588775</v>
      </c>
      <c r="G28" s="109">
        <f>Wijkscore!$AU25</f>
        <v>51.574459341827996</v>
      </c>
    </row>
    <row r="29" spans="1:7" ht="14.4" x14ac:dyDescent="0.3">
      <c r="A29" s="4" t="s">
        <v>32</v>
      </c>
      <c r="B29" s="4" t="s">
        <v>36</v>
      </c>
      <c r="C29" s="102">
        <f>Wijkscore!$C38</f>
        <v>37.121679148572724</v>
      </c>
      <c r="D29" s="109">
        <f>Wijkscore!$N38</f>
        <v>26.862731165114852</v>
      </c>
      <c r="E29" s="108">
        <f>Wijkscore!$Y38</f>
        <v>40.873971766833179</v>
      </c>
      <c r="F29" s="109">
        <f>Wijkscore!$AJ38</f>
        <v>63.892758053615573</v>
      </c>
      <c r="G29" s="108">
        <f>Wijkscore!$AU38</f>
        <v>16.8572556087273</v>
      </c>
    </row>
    <row r="31" spans="1:7" x14ac:dyDescent="0.25">
      <c r="B31" s="105" t="s">
        <v>184</v>
      </c>
      <c r="C31" s="106"/>
      <c r="D31" s="104">
        <f>AVERAGE(D13:D29)</f>
        <v>11.151394760752353</v>
      </c>
      <c r="E31" s="104">
        <f>AVERAGE(E13:E29)</f>
        <v>37.832681340127984</v>
      </c>
      <c r="F31" s="104">
        <f>AVERAGE(F13:F29)</f>
        <v>40.412728226411069</v>
      </c>
      <c r="G31" s="104">
        <f>AVERAGE(G13:G29)</f>
        <v>10.223093359621055</v>
      </c>
    </row>
  </sheetData>
  <autoFilter ref="A12:G12" xr:uid="{02441324-A4E4-46FA-86CA-F94DD69232E2}">
    <sortState ref="A13:G29">
      <sortCondition ref="C12"/>
    </sortState>
  </autoFilter>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5162-6BF4-4F81-91A1-72B23D387271}">
  <dimension ref="A1:G19"/>
  <sheetViews>
    <sheetView zoomScale="85" zoomScaleNormal="85" workbookViewId="0">
      <selection activeCell="G24" sqref="G24"/>
    </sheetView>
  </sheetViews>
  <sheetFormatPr defaultRowHeight="13.2" x14ac:dyDescent="0.25"/>
  <cols>
    <col min="1" max="1" width="13.33203125" customWidth="1"/>
    <col min="2" max="2" width="32.88671875" bestFit="1" customWidth="1"/>
    <col min="3" max="3" width="14.44140625" bestFit="1" customWidth="1"/>
    <col min="4" max="4" width="28.5546875" bestFit="1" customWidth="1"/>
    <col min="5" max="5" width="16.6640625" bestFit="1" customWidth="1"/>
    <col min="6" max="6" width="20.6640625" bestFit="1" customWidth="1"/>
    <col min="7" max="7" width="26.88671875" bestFit="1" customWidth="1"/>
  </cols>
  <sheetData>
    <row r="1" spans="1:7" x14ac:dyDescent="0.25">
      <c r="A1" s="1" t="s">
        <v>185</v>
      </c>
    </row>
    <row r="2" spans="1:7" x14ac:dyDescent="0.25">
      <c r="A2" s="111" t="s">
        <v>186</v>
      </c>
    </row>
    <row r="3" spans="1:7" x14ac:dyDescent="0.25">
      <c r="A3" s="111" t="s">
        <v>187</v>
      </c>
    </row>
    <row r="4" spans="1:7" x14ac:dyDescent="0.25">
      <c r="A4" s="111" t="s">
        <v>188</v>
      </c>
    </row>
    <row r="5" spans="1:7" x14ac:dyDescent="0.25">
      <c r="A5" s="111" t="s">
        <v>189</v>
      </c>
    </row>
    <row r="6" spans="1:7" x14ac:dyDescent="0.25">
      <c r="A6" s="111"/>
    </row>
    <row r="7" spans="1:7" ht="14.4" x14ac:dyDescent="0.3">
      <c r="A7" s="98" t="s">
        <v>181</v>
      </c>
    </row>
    <row r="8" spans="1:7" ht="14.4" x14ac:dyDescent="0.3">
      <c r="A8" s="99" t="s">
        <v>182</v>
      </c>
    </row>
    <row r="9" spans="1:7" ht="14.4" x14ac:dyDescent="0.3">
      <c r="A9" s="100" t="s">
        <v>183</v>
      </c>
    </row>
    <row r="12" spans="1:7" x14ac:dyDescent="0.25">
      <c r="A12" s="8" t="s">
        <v>1</v>
      </c>
      <c r="B12" s="8" t="s">
        <v>0</v>
      </c>
      <c r="C12" s="8" t="s">
        <v>180</v>
      </c>
      <c r="D12" s="8" t="s">
        <v>176</v>
      </c>
      <c r="E12" s="8" t="s">
        <v>177</v>
      </c>
      <c r="F12" s="8" t="s">
        <v>178</v>
      </c>
      <c r="G12" s="8" t="s">
        <v>179</v>
      </c>
    </row>
    <row r="13" spans="1:7" ht="14.4" x14ac:dyDescent="0.3">
      <c r="A13" s="4" t="s">
        <v>27</v>
      </c>
      <c r="B13" s="4" t="s">
        <v>26</v>
      </c>
      <c r="C13" s="103">
        <f>Wijkscore!$C55</f>
        <v>26.547028081097899</v>
      </c>
      <c r="D13" s="107">
        <f>Wijkscore!$N55</f>
        <v>15.526788565900445</v>
      </c>
      <c r="E13" s="107">
        <f>Wijkscore!$Y55</f>
        <v>33.674808023436597</v>
      </c>
      <c r="F13" s="108">
        <f>Wijkscore!$AJ55</f>
        <v>56.98651573505456</v>
      </c>
      <c r="G13" s="107">
        <f>Wijkscore!$AU55</f>
        <v>0</v>
      </c>
    </row>
    <row r="14" spans="1:7" ht="14.4" x14ac:dyDescent="0.3">
      <c r="A14" s="4" t="s">
        <v>27</v>
      </c>
      <c r="B14" s="4" t="s">
        <v>27</v>
      </c>
      <c r="C14" s="103">
        <f>Wijkscore!$C51</f>
        <v>28.554139998187885</v>
      </c>
      <c r="D14" s="108">
        <f>Wijkscore!$N51</f>
        <v>29.847095698584326</v>
      </c>
      <c r="E14" s="108">
        <f>Wijkscore!$Y51</f>
        <v>35.530668661123933</v>
      </c>
      <c r="F14" s="107">
        <f>Wijkscore!$AJ51</f>
        <v>48.838795633043269</v>
      </c>
      <c r="G14" s="107">
        <f>Wijkscore!$AU51</f>
        <v>0</v>
      </c>
    </row>
    <row r="15" spans="1:7" ht="14.4" x14ac:dyDescent="0.3">
      <c r="A15" s="4" t="s">
        <v>27</v>
      </c>
      <c r="B15" s="4" t="s">
        <v>28</v>
      </c>
      <c r="C15" s="102">
        <f>Wijkscore!$C53</f>
        <v>29.235902470624573</v>
      </c>
      <c r="D15" s="109">
        <f>Wijkscore!$N53</f>
        <v>35.524946584316048</v>
      </c>
      <c r="E15" s="109">
        <f>Wijkscore!$Y53</f>
        <v>38.277053645120546</v>
      </c>
      <c r="F15" s="107">
        <f>Wijkscore!$AJ53</f>
        <v>43.141609653061685</v>
      </c>
      <c r="G15" s="107">
        <f>Wijkscore!$AU53</f>
        <v>0</v>
      </c>
    </row>
    <row r="16" spans="1:7" ht="14.4" x14ac:dyDescent="0.3">
      <c r="A16" s="4" t="s">
        <v>27</v>
      </c>
      <c r="B16" s="4" t="s">
        <v>30</v>
      </c>
      <c r="C16" s="103">
        <f>Wijkscore!$C52</f>
        <v>29.844788677444143</v>
      </c>
      <c r="D16" s="107">
        <f>Wijkscore!$N52</f>
        <v>20.431963551679775</v>
      </c>
      <c r="E16" s="107">
        <f>Wijkscore!$Y52</f>
        <v>32.773218002445233</v>
      </c>
      <c r="F16" s="108">
        <f>Wijkscore!$AJ52</f>
        <v>57.629064123549313</v>
      </c>
      <c r="G16" s="108">
        <f>Wijkscore!$AU52</f>
        <v>8.5449090321022467</v>
      </c>
    </row>
    <row r="17" spans="1:7" ht="14.4" x14ac:dyDescent="0.3">
      <c r="A17" s="4" t="s">
        <v>27</v>
      </c>
      <c r="B17" s="4" t="s">
        <v>29</v>
      </c>
      <c r="C17" s="102">
        <f>Wijkscore!$C54</f>
        <v>38.86142716309412</v>
      </c>
      <c r="D17" s="108">
        <f>Wijkscore!$N54</f>
        <v>30.97905741915686</v>
      </c>
      <c r="E17" s="107">
        <f>Wijkscore!$Y54</f>
        <v>33.989611385680867</v>
      </c>
      <c r="F17" s="109">
        <f>Wijkscore!$AJ54</f>
        <v>75.06129390932233</v>
      </c>
      <c r="G17" s="109">
        <f>Wijkscore!$AU54</f>
        <v>15.415745938216414</v>
      </c>
    </row>
    <row r="19" spans="1:7" x14ac:dyDescent="0.25">
      <c r="B19" s="105" t="s">
        <v>184</v>
      </c>
      <c r="C19" s="106"/>
      <c r="D19" s="104">
        <f>AVERAGE(D13:D17)</f>
        <v>26.461970363927492</v>
      </c>
      <c r="E19" s="104">
        <f>AVERAGE(E13:E17)</f>
        <v>34.849071943561434</v>
      </c>
      <c r="F19" s="104">
        <f>AVERAGE(F13:F17)</f>
        <v>56.331455810806233</v>
      </c>
      <c r="G19" s="104">
        <f>AVERAGE(G13:G17)</f>
        <v>4.792130994063732</v>
      </c>
    </row>
  </sheetData>
  <autoFilter ref="A12:G12" xr:uid="{02441324-A4E4-46FA-86CA-F94DD69232E2}">
    <sortState ref="A13:G17">
      <sortCondition ref="C12"/>
    </sortState>
  </autoFilter>
  <pageMargins left="0.7" right="0.7" top="0.75" bottom="0.75" header="0.3" footer="0.3"/>
  <pageSetup paperSize="9" orientation="portrait" horizontalDpi="30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9E87-A6A5-437A-BF15-E8CDA61E4EA6}">
  <dimension ref="A1:G19"/>
  <sheetViews>
    <sheetView zoomScale="85" zoomScaleNormal="85" workbookViewId="0">
      <selection activeCell="C13" sqref="C13"/>
    </sheetView>
  </sheetViews>
  <sheetFormatPr defaultRowHeight="13.2" x14ac:dyDescent="0.25"/>
  <cols>
    <col min="1" max="1" width="13.33203125" customWidth="1"/>
    <col min="2" max="2" width="32.88671875" bestFit="1" customWidth="1"/>
    <col min="3" max="3" width="14.44140625" bestFit="1" customWidth="1"/>
    <col min="4" max="4" width="28.5546875" bestFit="1" customWidth="1"/>
    <col min="5" max="5" width="16.6640625" bestFit="1" customWidth="1"/>
    <col min="6" max="6" width="20.6640625" bestFit="1" customWidth="1"/>
    <col min="7" max="7" width="26.88671875" bestFit="1" customWidth="1"/>
  </cols>
  <sheetData>
    <row r="1" spans="1:7" x14ac:dyDescent="0.25">
      <c r="A1" s="1" t="s">
        <v>185</v>
      </c>
      <c r="B1" s="111"/>
    </row>
    <row r="2" spans="1:7" x14ac:dyDescent="0.25">
      <c r="A2" s="111" t="s">
        <v>186</v>
      </c>
      <c r="B2" s="111"/>
    </row>
    <row r="3" spans="1:7" x14ac:dyDescent="0.25">
      <c r="A3" s="111" t="s">
        <v>187</v>
      </c>
      <c r="B3" s="111"/>
    </row>
    <row r="4" spans="1:7" x14ac:dyDescent="0.25">
      <c r="A4" s="111" t="s">
        <v>188</v>
      </c>
      <c r="B4" s="111"/>
    </row>
    <row r="5" spans="1:7" x14ac:dyDescent="0.25">
      <c r="A5" s="111" t="s">
        <v>189</v>
      </c>
      <c r="B5" s="111"/>
    </row>
    <row r="6" spans="1:7" ht="15" x14ac:dyDescent="0.25">
      <c r="A6" s="110"/>
    </row>
    <row r="7" spans="1:7" ht="14.4" x14ac:dyDescent="0.3">
      <c r="A7" s="98" t="s">
        <v>181</v>
      </c>
    </row>
    <row r="8" spans="1:7" ht="14.4" x14ac:dyDescent="0.3">
      <c r="A8" s="99" t="s">
        <v>182</v>
      </c>
    </row>
    <row r="9" spans="1:7" ht="14.4" x14ac:dyDescent="0.3">
      <c r="A9" s="100" t="s">
        <v>183</v>
      </c>
    </row>
    <row r="12" spans="1:7" x14ac:dyDescent="0.25">
      <c r="A12" s="8" t="s">
        <v>1</v>
      </c>
      <c r="B12" s="8" t="s">
        <v>0</v>
      </c>
      <c r="C12" s="8" t="s">
        <v>180</v>
      </c>
      <c r="D12" s="8" t="s">
        <v>176</v>
      </c>
      <c r="E12" s="8" t="s">
        <v>177</v>
      </c>
      <c r="F12" s="8" t="s">
        <v>178</v>
      </c>
      <c r="G12" s="8" t="s">
        <v>179</v>
      </c>
    </row>
    <row r="13" spans="1:7" ht="14.4" x14ac:dyDescent="0.3">
      <c r="A13" s="4" t="s">
        <v>9</v>
      </c>
      <c r="B13" s="4" t="s">
        <v>12</v>
      </c>
      <c r="C13" s="101">
        <f>Wijkscore!$C56</f>
        <v>28.536404675135714</v>
      </c>
      <c r="D13" s="107">
        <f>Wijkscore!$N56</f>
        <v>16.632145479686066</v>
      </c>
      <c r="E13" s="107">
        <f>Wijkscore!$Y56</f>
        <v>31.800595500584414</v>
      </c>
      <c r="F13" s="107">
        <f>Wijkscore!$AJ56</f>
        <v>48.871216420938602</v>
      </c>
      <c r="G13" s="107">
        <f>Wijkscore!$AU56</f>
        <v>16.841661299333765</v>
      </c>
    </row>
    <row r="14" spans="1:7" ht="14.4" x14ac:dyDescent="0.3">
      <c r="A14" s="4" t="s">
        <v>9</v>
      </c>
      <c r="B14" s="4" t="s">
        <v>10</v>
      </c>
      <c r="C14" s="103">
        <f>Wijkscore!$C57</f>
        <v>33.8740777928667</v>
      </c>
      <c r="D14" s="108">
        <f>Wijkscore!$N57</f>
        <v>29.176328981259239</v>
      </c>
      <c r="E14" s="108">
        <f>Wijkscore!$Y57</f>
        <v>33.899610047003577</v>
      </c>
      <c r="F14" s="107">
        <f>Wijkscore!$AJ57</f>
        <v>51.945502716498822</v>
      </c>
      <c r="G14" s="107">
        <f>Wijkscore!$AU57</f>
        <v>20.474869426705155</v>
      </c>
    </row>
    <row r="15" spans="1:7" ht="14.4" x14ac:dyDescent="0.3">
      <c r="A15" s="4" t="s">
        <v>9</v>
      </c>
      <c r="B15" s="4" t="s">
        <v>11</v>
      </c>
      <c r="C15" s="103">
        <f>Wijkscore!$C59</f>
        <v>34.650557312046779</v>
      </c>
      <c r="D15" s="107">
        <f>Wijkscore!$N59</f>
        <v>21.667213965232435</v>
      </c>
      <c r="E15" s="107">
        <f>Wijkscore!$Y59</f>
        <v>32.358368215893719</v>
      </c>
      <c r="F15" s="107">
        <f>Wijkscore!$AJ59</f>
        <v>54.910337823387295</v>
      </c>
      <c r="G15" s="108">
        <f>Wijkscore!$AU59</f>
        <v>29.666309243673659</v>
      </c>
    </row>
    <row r="16" spans="1:7" ht="14.4" x14ac:dyDescent="0.3">
      <c r="A16" s="4" t="s">
        <v>9</v>
      </c>
      <c r="B16" s="4" t="s">
        <v>13</v>
      </c>
      <c r="C16" s="102">
        <f>Wijkscore!$C58</f>
        <v>39.703317155988536</v>
      </c>
      <c r="D16" s="109">
        <f>Wijkscore!$N58</f>
        <v>32.534850010465966</v>
      </c>
      <c r="E16" s="109">
        <f>Wijkscore!$Y58</f>
        <v>34.66336844885042</v>
      </c>
      <c r="F16" s="107">
        <f>Wijkscore!$AJ58</f>
        <v>58.008930402642825</v>
      </c>
      <c r="G16" s="108">
        <f>Wijkscore!$AU58</f>
        <v>33.60611976199494</v>
      </c>
    </row>
    <row r="17" spans="1:7" ht="14.4" x14ac:dyDescent="0.3">
      <c r="A17" s="4" t="s">
        <v>9</v>
      </c>
      <c r="B17" s="4" t="s">
        <v>9</v>
      </c>
      <c r="C17" s="102">
        <f>Wijkscore!$C60</f>
        <v>45.238336084376044</v>
      </c>
      <c r="D17" s="108">
        <f>Wijkscore!$N60</f>
        <v>32.174293372366314</v>
      </c>
      <c r="E17" s="107">
        <f>Wijkscore!$Y60</f>
        <v>31.733596617020357</v>
      </c>
      <c r="F17" s="109">
        <f>Wijkscore!$AJ60</f>
        <v>73.998073483951543</v>
      </c>
      <c r="G17" s="109">
        <f>Wijkscore!$AU60</f>
        <v>43.047380864165959</v>
      </c>
    </row>
    <row r="19" spans="1:7" x14ac:dyDescent="0.25">
      <c r="B19" s="105" t="s">
        <v>184</v>
      </c>
      <c r="C19" s="106"/>
      <c r="D19" s="104">
        <f>AVERAGE(D13:D17)</f>
        <v>26.436966361802007</v>
      </c>
      <c r="E19" s="104">
        <f>AVERAGE(E13:E17)</f>
        <v>32.891107765870501</v>
      </c>
      <c r="F19" s="104">
        <f>AVERAGE(F13:F17)</f>
        <v>57.546812169483815</v>
      </c>
      <c r="G19" s="104">
        <f>AVERAGE(G13:G17)</f>
        <v>28.727268119174699</v>
      </c>
    </row>
  </sheetData>
  <autoFilter ref="A12:G12" xr:uid="{02441324-A4E4-46FA-86CA-F94DD69232E2}">
    <sortState ref="A13:G17">
      <sortCondition ref="C12"/>
    </sortState>
  </autoFilter>
  <pageMargins left="0.7" right="0.7" top="0.75" bottom="0.75" header="0.3" footer="0.3"/>
  <pageSetup paperSize="9"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196"/>
  <sheetViews>
    <sheetView zoomScale="85" zoomScaleNormal="85" workbookViewId="0">
      <selection activeCell="C13" sqref="C13"/>
    </sheetView>
  </sheetViews>
  <sheetFormatPr defaultRowHeight="13.2" x14ac:dyDescent="0.25"/>
  <cols>
    <col min="1" max="1" width="13.109375" bestFit="1" customWidth="1"/>
    <col min="2" max="2" width="32.88671875" bestFit="1" customWidth="1"/>
    <col min="3" max="3" width="25.109375" style="41" bestFit="1" customWidth="1"/>
    <col min="4" max="4" width="18.33203125" bestFit="1" customWidth="1"/>
    <col min="5" max="5" width="15.109375" bestFit="1" customWidth="1"/>
    <col min="6" max="6" width="6.44140625" bestFit="1" customWidth="1"/>
    <col min="7" max="7" width="9.33203125" bestFit="1" customWidth="1"/>
    <col min="8" max="8" width="19.44140625" bestFit="1" customWidth="1"/>
    <col min="9" max="9" width="11.6640625" bestFit="1" customWidth="1"/>
    <col min="10" max="10" width="10.88671875" bestFit="1" customWidth="1"/>
    <col min="11" max="11" width="14" bestFit="1" customWidth="1"/>
    <col min="12" max="12" width="7.33203125" bestFit="1" customWidth="1"/>
    <col min="13" max="13" width="9" bestFit="1" customWidth="1"/>
    <col min="14" max="14" width="25.109375" style="41" bestFit="1" customWidth="1"/>
    <col min="15" max="15" width="18.33203125" bestFit="1" customWidth="1"/>
    <col min="16" max="16" width="15.109375" bestFit="1" customWidth="1"/>
    <col min="17" max="17" width="6.44140625" style="56" bestFit="1" customWidth="1"/>
    <col min="18" max="18" width="9.33203125" style="56" bestFit="1" customWidth="1"/>
    <col min="19" max="19" width="19.44140625" bestFit="1" customWidth="1"/>
    <col min="20" max="20" width="11.6640625" bestFit="1" customWidth="1"/>
    <col min="21" max="21" width="10.88671875" bestFit="1" customWidth="1"/>
    <col min="22" max="22" width="14" bestFit="1" customWidth="1"/>
    <col min="23" max="23" width="7.33203125" bestFit="1" customWidth="1"/>
    <col min="24" max="24" width="9" bestFit="1" customWidth="1"/>
    <col min="25" max="25" width="13.33203125" style="42" bestFit="1" customWidth="1"/>
    <col min="26" max="26" width="18.88671875" bestFit="1" customWidth="1"/>
    <col min="27" max="27" width="15.109375" bestFit="1" customWidth="1"/>
    <col min="28" max="28" width="6.5546875" bestFit="1" customWidth="1"/>
    <col min="29" max="29" width="9.88671875" bestFit="1" customWidth="1"/>
    <col min="30" max="30" width="19.44140625" bestFit="1" customWidth="1"/>
    <col min="31" max="31" width="12.33203125" bestFit="1" customWidth="1"/>
    <col min="32" max="32" width="10.88671875" bestFit="1" customWidth="1"/>
    <col min="33" max="33" width="14" bestFit="1" customWidth="1"/>
    <col min="34" max="34" width="7.33203125" bestFit="1" customWidth="1"/>
    <col min="35" max="35" width="9" bestFit="1" customWidth="1"/>
    <col min="36" max="36" width="17.44140625" style="42" bestFit="1" customWidth="1"/>
    <col min="37" max="37" width="18.88671875" bestFit="1" customWidth="1"/>
    <col min="38" max="38" width="15.109375" bestFit="1" customWidth="1"/>
    <col min="39" max="39" width="6.5546875" bestFit="1" customWidth="1"/>
    <col min="40" max="40" width="9.88671875" bestFit="1" customWidth="1"/>
    <col min="41" max="41" width="19.44140625" bestFit="1" customWidth="1"/>
    <col min="42" max="42" width="12.33203125" bestFit="1" customWidth="1"/>
    <col min="43" max="43" width="10.88671875" bestFit="1" customWidth="1"/>
    <col min="44" max="44" width="14" bestFit="1" customWidth="1"/>
    <col min="45" max="45" width="7.33203125" bestFit="1" customWidth="1"/>
    <col min="46" max="46" width="9" bestFit="1" customWidth="1"/>
    <col min="47" max="47" width="23.5546875" style="42" bestFit="1" customWidth="1"/>
  </cols>
  <sheetData>
    <row r="1" spans="1:47" x14ac:dyDescent="0.25">
      <c r="A1" s="4"/>
      <c r="B1" s="4"/>
      <c r="C1" s="38"/>
      <c r="D1" s="114" t="s">
        <v>76</v>
      </c>
      <c r="E1" s="114"/>
      <c r="F1" s="114"/>
      <c r="G1" s="114"/>
      <c r="H1" s="114"/>
      <c r="I1" s="114"/>
      <c r="J1" s="114"/>
      <c r="K1" s="114"/>
      <c r="L1" s="114"/>
      <c r="M1" s="114"/>
      <c r="N1" s="38"/>
      <c r="O1" s="115" t="s">
        <v>130</v>
      </c>
      <c r="P1" s="115"/>
      <c r="Q1" s="115"/>
      <c r="R1" s="115"/>
      <c r="S1" s="115"/>
      <c r="T1" s="115"/>
      <c r="U1" s="115"/>
      <c r="V1" s="115"/>
      <c r="W1" s="115"/>
      <c r="X1" s="115"/>
      <c r="Y1" s="38"/>
      <c r="Z1" s="116" t="s">
        <v>131</v>
      </c>
      <c r="AA1" s="116"/>
      <c r="AB1" s="116"/>
      <c r="AC1" s="116"/>
      <c r="AD1" s="116"/>
      <c r="AE1" s="116"/>
      <c r="AF1" s="116"/>
      <c r="AG1" s="116"/>
      <c r="AH1" s="116"/>
      <c r="AI1" s="116"/>
      <c r="AJ1" s="38"/>
      <c r="AK1" s="117" t="s">
        <v>132</v>
      </c>
      <c r="AL1" s="117"/>
      <c r="AM1" s="117"/>
      <c r="AN1" s="117"/>
      <c r="AO1" s="117"/>
      <c r="AP1" s="117"/>
      <c r="AQ1" s="117"/>
      <c r="AR1" s="117"/>
      <c r="AS1" s="117"/>
      <c r="AT1" s="117"/>
      <c r="AU1" s="38"/>
    </row>
    <row r="2" spans="1:47" x14ac:dyDescent="0.25">
      <c r="A2" s="8" t="s">
        <v>1</v>
      </c>
      <c r="B2" s="8" t="s">
        <v>0</v>
      </c>
      <c r="C2" s="38" t="s">
        <v>180</v>
      </c>
      <c r="D2" s="19" t="s">
        <v>66</v>
      </c>
      <c r="E2" s="19" t="s">
        <v>67</v>
      </c>
      <c r="F2" s="19" t="s">
        <v>68</v>
      </c>
      <c r="G2" s="19" t="s">
        <v>69</v>
      </c>
      <c r="H2" s="19" t="s">
        <v>70</v>
      </c>
      <c r="I2" s="19" t="s">
        <v>71</v>
      </c>
      <c r="J2" s="19" t="s">
        <v>72</v>
      </c>
      <c r="K2" s="19" t="s">
        <v>73</v>
      </c>
      <c r="L2" s="19" t="s">
        <v>74</v>
      </c>
      <c r="M2" s="19" t="s">
        <v>75</v>
      </c>
      <c r="N2" s="38" t="s">
        <v>176</v>
      </c>
      <c r="O2" s="13" t="s">
        <v>66</v>
      </c>
      <c r="P2" s="13" t="s">
        <v>67</v>
      </c>
      <c r="Q2" s="55" t="s">
        <v>68</v>
      </c>
      <c r="R2" s="55" t="s">
        <v>69</v>
      </c>
      <c r="S2" s="13" t="s">
        <v>70</v>
      </c>
      <c r="T2" s="13" t="s">
        <v>71</v>
      </c>
      <c r="U2" s="13" t="s">
        <v>72</v>
      </c>
      <c r="V2" s="13" t="s">
        <v>73</v>
      </c>
      <c r="W2" s="13" t="s">
        <v>74</v>
      </c>
      <c r="X2" s="13" t="s">
        <v>75</v>
      </c>
      <c r="Y2" s="38" t="s">
        <v>177</v>
      </c>
      <c r="Z2" s="16" t="s">
        <v>66</v>
      </c>
      <c r="AA2" s="16" t="s">
        <v>67</v>
      </c>
      <c r="AB2" s="16" t="s">
        <v>68</v>
      </c>
      <c r="AC2" s="16" t="s">
        <v>69</v>
      </c>
      <c r="AD2" s="16" t="s">
        <v>70</v>
      </c>
      <c r="AE2" s="16" t="s">
        <v>71</v>
      </c>
      <c r="AF2" s="16" t="s">
        <v>72</v>
      </c>
      <c r="AG2" s="16" t="s">
        <v>73</v>
      </c>
      <c r="AH2" s="16" t="s">
        <v>74</v>
      </c>
      <c r="AI2" s="16" t="s">
        <v>75</v>
      </c>
      <c r="AJ2" s="38" t="s">
        <v>178</v>
      </c>
      <c r="AK2" s="33" t="s">
        <v>66</v>
      </c>
      <c r="AL2" s="33" t="s">
        <v>67</v>
      </c>
      <c r="AM2" s="33" t="s">
        <v>68</v>
      </c>
      <c r="AN2" s="33" t="s">
        <v>69</v>
      </c>
      <c r="AO2" s="33" t="s">
        <v>70</v>
      </c>
      <c r="AP2" s="33" t="s">
        <v>71</v>
      </c>
      <c r="AQ2" s="33" t="s">
        <v>72</v>
      </c>
      <c r="AR2" s="33" t="s">
        <v>73</v>
      </c>
      <c r="AS2" s="33" t="s">
        <v>74</v>
      </c>
      <c r="AT2" s="33" t="s">
        <v>75</v>
      </c>
      <c r="AU2" s="38" t="s">
        <v>179</v>
      </c>
    </row>
    <row r="3" spans="1:47" x14ac:dyDescent="0.25">
      <c r="A3" s="4" t="s">
        <v>3</v>
      </c>
      <c r="B3" s="4" t="s">
        <v>2</v>
      </c>
      <c r="C3" s="40">
        <f>(N3+Y3+AJ3+AU3)/4</f>
        <v>35.859850313597477</v>
      </c>
      <c r="D3" s="36">
        <f>'Wateroverlast (score)'!$L4</f>
        <v>39.472462262517517</v>
      </c>
      <c r="E3" s="36">
        <f>'Wateroverlast (score)'!$V4</f>
        <v>39.472462262517517</v>
      </c>
      <c r="F3" s="19">
        <f>'Wateroverlast (score)'!$X4</f>
        <v>0</v>
      </c>
      <c r="G3" s="36">
        <f>'Wateroverlast (score)'!$AA4</f>
        <v>1.320609751783252</v>
      </c>
      <c r="H3" s="53" t="s">
        <v>121</v>
      </c>
      <c r="I3" s="36">
        <f>'Wateroverlast (score)'!$AH4</f>
        <v>100</v>
      </c>
      <c r="J3" s="36">
        <f>'Wateroverlast (score)'!$AL4</f>
        <v>0</v>
      </c>
      <c r="K3" s="19">
        <f>'Wateroverlast (score)'!$AN4</f>
        <v>100</v>
      </c>
      <c r="L3" s="19">
        <f>'Wateroverlast (score)'!$AP4</f>
        <v>100</v>
      </c>
      <c r="M3" s="36">
        <f>'Wateroverlast (score)'!$AZ4</f>
        <v>33.333333333333336</v>
      </c>
      <c r="N3" s="40">
        <f>SUM(D3:M3)/9</f>
        <v>45.955429734461291</v>
      </c>
      <c r="O3" s="57">
        <f>'Hitte (score)'!$E4</f>
        <v>3.0601987037936871</v>
      </c>
      <c r="P3" s="57">
        <f>'Hitte (score)'!$G4</f>
        <v>4.6511627906976747</v>
      </c>
      <c r="Q3" s="55" t="s">
        <v>121</v>
      </c>
      <c r="R3" s="55" t="s">
        <v>121</v>
      </c>
      <c r="S3" s="13">
        <f>'Hitte (score)'!$M4</f>
        <v>50</v>
      </c>
      <c r="T3" s="13">
        <f>'Hitte (score)'!$O4</f>
        <v>0</v>
      </c>
      <c r="U3" s="57">
        <f>'Hitte (score)'!$T4</f>
        <v>56.445120044262026</v>
      </c>
      <c r="V3" s="55" t="s">
        <v>121</v>
      </c>
      <c r="W3" s="55" t="s">
        <v>121</v>
      </c>
      <c r="X3" s="55" t="s">
        <v>121</v>
      </c>
      <c r="Y3" s="40">
        <f>SUM(O3:X3)/5</f>
        <v>22.831296307750677</v>
      </c>
      <c r="Z3" s="34" t="s">
        <v>121</v>
      </c>
      <c r="AA3" s="16">
        <f>'Droogte (score)'!$E4</f>
        <v>100</v>
      </c>
      <c r="AB3" s="16">
        <f>'Droogte (score)'!$K4</f>
        <v>80</v>
      </c>
      <c r="AC3" s="35">
        <f>'Droogte (score)'!$Q4</f>
        <v>67.916051273067552</v>
      </c>
      <c r="AD3" s="16">
        <f>'Droogte (score)'!$S4</f>
        <v>100</v>
      </c>
      <c r="AE3" s="16">
        <f>'Droogte (score)'!$U4</f>
        <v>0</v>
      </c>
      <c r="AF3" s="34" t="s">
        <v>121</v>
      </c>
      <c r="AG3" s="34" t="s">
        <v>121</v>
      </c>
      <c r="AH3" s="34" t="s">
        <v>121</v>
      </c>
      <c r="AI3" s="16">
        <f>'Droogte (score)'!$W4</f>
        <v>100</v>
      </c>
      <c r="AJ3" s="40">
        <f>SUM(Z3:AI3)/6</f>
        <v>74.652675212177925</v>
      </c>
      <c r="AK3" s="84">
        <f>'Overstroming (score)'!$L4</f>
        <v>0</v>
      </c>
      <c r="AL3" s="84">
        <f>'Overstroming (score)'!$V4</f>
        <v>0</v>
      </c>
      <c r="AM3" s="33">
        <f>'Overstroming (score)'!$X4</f>
        <v>0</v>
      </c>
      <c r="AN3" s="84">
        <f>'Overstroming (score)'!$AA4</f>
        <v>0</v>
      </c>
      <c r="AO3" s="37" t="s">
        <v>121</v>
      </c>
      <c r="AP3" s="33">
        <f>'Overstroming (score)'!$AD4</f>
        <v>0</v>
      </c>
      <c r="AQ3" s="33">
        <f>'Overstroming (score)'!$AH4</f>
        <v>0</v>
      </c>
      <c r="AR3" s="33">
        <f>'Overstroming (score)'!$AJ4</f>
        <v>0</v>
      </c>
      <c r="AS3" s="33">
        <f>'Overstroming (score)'!$AL4</f>
        <v>0</v>
      </c>
      <c r="AT3" s="84">
        <f>'Overstroming (score)'!$AW4</f>
        <v>0</v>
      </c>
      <c r="AU3" s="40">
        <f>SUM(AK3:AT3)/9</f>
        <v>0</v>
      </c>
    </row>
    <row r="4" spans="1:47" x14ac:dyDescent="0.25">
      <c r="A4" s="4" t="s">
        <v>3</v>
      </c>
      <c r="B4" s="4" t="s">
        <v>4</v>
      </c>
      <c r="C4" s="40">
        <f>(N4+Y4+AJ4+AU4)/4</f>
        <v>27.318310994086698</v>
      </c>
      <c r="D4" s="36">
        <f>'Wateroverlast (score)'!$L29</f>
        <v>16.834714951904875</v>
      </c>
      <c r="E4" s="36">
        <f>'Wateroverlast (score)'!$V29</f>
        <v>16.834714951904875</v>
      </c>
      <c r="F4" s="19">
        <f>'Wateroverlast (score)'!$X29</f>
        <v>0</v>
      </c>
      <c r="G4" s="36">
        <f>'Wateroverlast (score)'!$AA29</f>
        <v>5.7830121975548199</v>
      </c>
      <c r="H4" s="53" t="s">
        <v>121</v>
      </c>
      <c r="I4" s="36">
        <f>'Wateroverlast (score)'!$AH29</f>
        <v>38.116885092764257</v>
      </c>
      <c r="J4" s="36">
        <f>'Wateroverlast (score)'!$AL29</f>
        <v>0</v>
      </c>
      <c r="K4" s="19">
        <f>'Wateroverlast (score)'!$AN29</f>
        <v>50</v>
      </c>
      <c r="L4" s="19">
        <f>'Wateroverlast (score)'!$AP29</f>
        <v>50</v>
      </c>
      <c r="M4" s="36">
        <f>'Wateroverlast (score)'!$AZ29</f>
        <v>29.372295030921418</v>
      </c>
      <c r="N4" s="40">
        <f>SUM(D4:M4)/9</f>
        <v>22.993513580561135</v>
      </c>
      <c r="O4" s="57">
        <f>'Hitte (score)'!$E29</f>
        <v>0.74619005932453997</v>
      </c>
      <c r="P4" s="57">
        <f>'Hitte (score)'!$G29</f>
        <v>0</v>
      </c>
      <c r="Q4" s="55" t="s">
        <v>121</v>
      </c>
      <c r="R4" s="55" t="s">
        <v>121</v>
      </c>
      <c r="S4" s="13">
        <f>'Hitte (score)'!$M29</f>
        <v>75</v>
      </c>
      <c r="T4" s="13">
        <f>'Hitte (score)'!$O29</f>
        <v>0</v>
      </c>
      <c r="U4" s="57">
        <f>'Hitte (score)'!$T29</f>
        <v>65.237897038239282</v>
      </c>
      <c r="V4" s="55" t="s">
        <v>121</v>
      </c>
      <c r="W4" s="55" t="s">
        <v>121</v>
      </c>
      <c r="X4" s="55" t="s">
        <v>121</v>
      </c>
      <c r="Y4" s="40">
        <f>SUM(O4:X4)/5</f>
        <v>28.196817419512762</v>
      </c>
      <c r="Z4" s="34" t="s">
        <v>121</v>
      </c>
      <c r="AA4" s="16">
        <f>'Droogte (score)'!$E29</f>
        <v>50</v>
      </c>
      <c r="AB4" s="16">
        <f>'Droogte (score)'!$K29</f>
        <v>80</v>
      </c>
      <c r="AC4" s="35">
        <f>'Droogte (score)'!$Q29</f>
        <v>68.497477857637335</v>
      </c>
      <c r="AD4" s="16">
        <f>'Droogte (score)'!$S29</f>
        <v>50</v>
      </c>
      <c r="AE4" s="16">
        <f>'Droogte (score)'!$U29</f>
        <v>100</v>
      </c>
      <c r="AF4" s="34" t="s">
        <v>121</v>
      </c>
      <c r="AG4" s="34" t="s">
        <v>121</v>
      </c>
      <c r="AH4" s="34" t="s">
        <v>121</v>
      </c>
      <c r="AI4" s="16">
        <f>'Droogte (score)'!$W29</f>
        <v>0</v>
      </c>
      <c r="AJ4" s="40">
        <f>SUM(Z4:AI4)/6</f>
        <v>58.082912976272894</v>
      </c>
      <c r="AK4" s="84">
        <f>'Overstroming (score)'!$L29</f>
        <v>0</v>
      </c>
      <c r="AL4" s="84">
        <f>'Overstroming (score)'!$V29</f>
        <v>0</v>
      </c>
      <c r="AM4" s="33">
        <f>'Overstroming (score)'!$X29</f>
        <v>0</v>
      </c>
      <c r="AN4" s="84">
        <f>'Overstroming (score)'!$AA29</f>
        <v>0</v>
      </c>
      <c r="AO4" s="37" t="s">
        <v>121</v>
      </c>
      <c r="AP4" s="33">
        <f>'Overstroming (score)'!$AD29</f>
        <v>0</v>
      </c>
      <c r="AQ4" s="33">
        <f>'Overstroming (score)'!$AH29</f>
        <v>0</v>
      </c>
      <c r="AR4" s="33">
        <f>'Overstroming (score)'!$AJ29</f>
        <v>0</v>
      </c>
      <c r="AS4" s="33">
        <f>'Overstroming (score)'!$AL29</f>
        <v>0</v>
      </c>
      <c r="AT4" s="84">
        <f>'Overstroming (score)'!$AW29</f>
        <v>0</v>
      </c>
      <c r="AU4" s="40">
        <f>SUM(AK4:AT4)/9</f>
        <v>0</v>
      </c>
    </row>
    <row r="5" spans="1:47" x14ac:dyDescent="0.25">
      <c r="A5" s="4" t="s">
        <v>3</v>
      </c>
      <c r="B5" s="4" t="s">
        <v>5</v>
      </c>
      <c r="C5" s="40">
        <f>(N5+Y5+AJ5+AU5)/4</f>
        <v>24.923578837106248</v>
      </c>
      <c r="D5" s="36">
        <f>'Wateroverlast (score)'!$L34</f>
        <v>2.2814819000019964</v>
      </c>
      <c r="E5" s="36">
        <f>'Wateroverlast (score)'!$V34</f>
        <v>2.2814819000019964</v>
      </c>
      <c r="F5" s="19">
        <f>'Wateroverlast (score)'!$X34</f>
        <v>0</v>
      </c>
      <c r="G5" s="36">
        <f>'Wateroverlast (score)'!$AA34</f>
        <v>24.736504528524392</v>
      </c>
      <c r="H5" s="53" t="s">
        <v>121</v>
      </c>
      <c r="I5" s="36">
        <f>'Wateroverlast (score)'!$AH34</f>
        <v>4.3582578547021225</v>
      </c>
      <c r="J5" s="36">
        <f>'Wateroverlast (score)'!$AL34</f>
        <v>0</v>
      </c>
      <c r="K5" s="19">
        <f>'Wateroverlast (score)'!$AN34</f>
        <v>50</v>
      </c>
      <c r="L5" s="19">
        <f>'Wateroverlast (score)'!$AP34</f>
        <v>0</v>
      </c>
      <c r="M5" s="36">
        <f>'Wateroverlast (score)'!$AZ34</f>
        <v>1.4527526182340409</v>
      </c>
      <c r="N5" s="40">
        <f>SUM(D5:M5)/9</f>
        <v>9.4567198668293955</v>
      </c>
      <c r="O5" s="57">
        <f>'Hitte (score)'!$E34</f>
        <v>0.360758692325025</v>
      </c>
      <c r="P5" s="57">
        <f>'Hitte (score)'!$G34</f>
        <v>0</v>
      </c>
      <c r="Q5" s="55" t="s">
        <v>121</v>
      </c>
      <c r="R5" s="55" t="s">
        <v>121</v>
      </c>
      <c r="S5" s="13">
        <f>'Hitte (score)'!$M34</f>
        <v>75</v>
      </c>
      <c r="T5" s="13">
        <f>'Hitte (score)'!$O34</f>
        <v>0</v>
      </c>
      <c r="U5" s="57">
        <f>'Hitte (score)'!$T34</f>
        <v>58.291733078147601</v>
      </c>
      <c r="V5" s="55" t="s">
        <v>121</v>
      </c>
      <c r="W5" s="55" t="s">
        <v>121</v>
      </c>
      <c r="X5" s="55" t="s">
        <v>121</v>
      </c>
      <c r="Y5" s="40">
        <f>SUM(O5:X5)/5</f>
        <v>26.730498354094529</v>
      </c>
      <c r="Z5" s="34" t="s">
        <v>121</v>
      </c>
      <c r="AA5" s="16">
        <f>'Droogte (score)'!$E34</f>
        <v>50</v>
      </c>
      <c r="AB5" s="16">
        <f>'Droogte (score)'!$K34</f>
        <v>60</v>
      </c>
      <c r="AC5" s="35">
        <f>'Droogte (score)'!$Q34</f>
        <v>68.891321425489707</v>
      </c>
      <c r="AD5" s="16">
        <f>'Droogte (score)'!$S34</f>
        <v>50</v>
      </c>
      <c r="AE5" s="16">
        <f>'Droogte (score)'!$U34</f>
        <v>0</v>
      </c>
      <c r="AF5" s="34" t="s">
        <v>121</v>
      </c>
      <c r="AG5" s="34" t="s">
        <v>121</v>
      </c>
      <c r="AH5" s="34" t="s">
        <v>121</v>
      </c>
      <c r="AI5" s="16">
        <f>'Droogte (score)'!$W34</f>
        <v>100</v>
      </c>
      <c r="AJ5" s="40">
        <f>SUM(Z5:AI5)/6</f>
        <v>54.81522023758162</v>
      </c>
      <c r="AK5" s="84">
        <f>'Overstroming (score)'!$L34</f>
        <v>1.2692318111820697</v>
      </c>
      <c r="AL5" s="84">
        <f>'Overstroming (score)'!$V34</f>
        <v>1.2692318111820697</v>
      </c>
      <c r="AM5" s="33">
        <f>'Overstroming (score)'!$X34</f>
        <v>0</v>
      </c>
      <c r="AN5" s="84">
        <f>'Overstroming (score)'!$AA34</f>
        <v>24.736504528524392</v>
      </c>
      <c r="AO5" s="37" t="s">
        <v>121</v>
      </c>
      <c r="AP5" s="33">
        <f>'Overstroming (score)'!$AD34</f>
        <v>0</v>
      </c>
      <c r="AQ5" s="33">
        <f>'Overstroming (score)'!$AH34</f>
        <v>0</v>
      </c>
      <c r="AR5" s="33">
        <f>'Overstroming (score)'!$AJ34</f>
        <v>50</v>
      </c>
      <c r="AS5" s="33">
        <f>'Overstroming (score)'!$AL34</f>
        <v>0</v>
      </c>
      <c r="AT5" s="84">
        <f>'Overstroming (score)'!$AW34</f>
        <v>0.95192385838655225</v>
      </c>
      <c r="AU5" s="40">
        <f>SUM(AK5:AT5)/9</f>
        <v>8.6918768899194525</v>
      </c>
    </row>
    <row r="6" spans="1:47" x14ac:dyDescent="0.25">
      <c r="A6" s="4" t="s">
        <v>3</v>
      </c>
      <c r="B6" s="4" t="s">
        <v>83</v>
      </c>
      <c r="C6" s="40">
        <f>(N6+Y6+AJ6+AU6)/4</f>
        <v>24.747481169189012</v>
      </c>
      <c r="D6" s="36">
        <f>'Wateroverlast (score)'!$L54</f>
        <v>3.6831245029241741</v>
      </c>
      <c r="E6" s="36">
        <f>'Wateroverlast (score)'!$V54</f>
        <v>3.6831245029241741</v>
      </c>
      <c r="F6" s="19">
        <f>'Wateroverlast (score)'!$X54</f>
        <v>0</v>
      </c>
      <c r="G6" s="36">
        <f>'Wateroverlast (score)'!$AA54</f>
        <v>11.536647889661921</v>
      </c>
      <c r="H6" s="53" t="s">
        <v>121</v>
      </c>
      <c r="I6" s="36">
        <f>'Wateroverlast (score)'!$AH54</f>
        <v>10.205297388453308</v>
      </c>
      <c r="J6" s="36">
        <f>'Wateroverlast (score)'!$AL54</f>
        <v>0</v>
      </c>
      <c r="K6" s="19">
        <f>'Wateroverlast (score)'!$AN54</f>
        <v>50</v>
      </c>
      <c r="L6" s="19">
        <f>'Wateroverlast (score)'!$AP54</f>
        <v>50</v>
      </c>
      <c r="M6" s="36">
        <f>'Wateroverlast (score)'!$AZ54</f>
        <v>3.401765796151103</v>
      </c>
      <c r="N6" s="40">
        <f>SUM(D6:M6)/9</f>
        <v>14.723328897790518</v>
      </c>
      <c r="O6" s="57">
        <f>'Hitte (score)'!$E54</f>
        <v>0</v>
      </c>
      <c r="P6" s="57">
        <f>'Hitte (score)'!$G54</f>
        <v>0</v>
      </c>
      <c r="Q6" s="55" t="s">
        <v>121</v>
      </c>
      <c r="R6" s="55" t="s">
        <v>121</v>
      </c>
      <c r="S6" s="13">
        <f>'Hitte (score)'!$M54</f>
        <v>75</v>
      </c>
      <c r="T6" s="13">
        <f>'Hitte (score)'!$O54</f>
        <v>0</v>
      </c>
      <c r="U6" s="57">
        <f>'Hitte (score)'!$T54</f>
        <v>28.40909035492065</v>
      </c>
      <c r="V6" s="55" t="s">
        <v>121</v>
      </c>
      <c r="W6" s="55" t="s">
        <v>121</v>
      </c>
      <c r="X6" s="55" t="s">
        <v>121</v>
      </c>
      <c r="Y6" s="40">
        <f>SUM(O6:X6)/5</f>
        <v>20.681818070984129</v>
      </c>
      <c r="Z6" s="34" t="s">
        <v>121</v>
      </c>
      <c r="AA6" s="16">
        <f>'Droogte (score)'!$E54</f>
        <v>100</v>
      </c>
      <c r="AB6" s="16">
        <f>'Droogte (score)'!$K54</f>
        <v>60</v>
      </c>
      <c r="AC6" s="35">
        <f>'Droogte (score)'!$Q54</f>
        <v>78.523838951749809</v>
      </c>
      <c r="AD6" s="16">
        <f>'Droogte (score)'!$S54</f>
        <v>50</v>
      </c>
      <c r="AE6" s="16">
        <f>'Droogte (score)'!$U54</f>
        <v>0</v>
      </c>
      <c r="AF6" s="34" t="s">
        <v>121</v>
      </c>
      <c r="AG6" s="34" t="s">
        <v>121</v>
      </c>
      <c r="AH6" s="34" t="s">
        <v>121</v>
      </c>
      <c r="AI6" s="16">
        <f>'Droogte (score)'!$W54</f>
        <v>0</v>
      </c>
      <c r="AJ6" s="40">
        <f>SUM(Z6:AI6)/6</f>
        <v>48.087306491958294</v>
      </c>
      <c r="AK6" s="84">
        <f>'Overstroming (score)'!$L54</f>
        <v>1.0693065652894369</v>
      </c>
      <c r="AL6" s="84">
        <f>'Overstroming (score)'!$V54</f>
        <v>1.0693065652894369</v>
      </c>
      <c r="AM6" s="33">
        <f>'Overstroming (score)'!$X54</f>
        <v>0</v>
      </c>
      <c r="AN6" s="84">
        <f>'Overstroming (score)'!$AA54</f>
        <v>11.536647889661921</v>
      </c>
      <c r="AO6" s="37" t="s">
        <v>121</v>
      </c>
      <c r="AP6" s="33">
        <f>'Overstroming (score)'!$AD54</f>
        <v>25</v>
      </c>
      <c r="AQ6" s="33">
        <f>'Overstroming (score)'!$AH54</f>
        <v>0</v>
      </c>
      <c r="AR6" s="33">
        <f>'Overstroming (score)'!$AJ54</f>
        <v>50</v>
      </c>
      <c r="AS6" s="33">
        <f>'Overstroming (score)'!$AL54</f>
        <v>50</v>
      </c>
      <c r="AT6" s="84">
        <f>'Overstroming (score)'!$AW54</f>
        <v>0.80197992396707762</v>
      </c>
      <c r="AU6" s="40">
        <f>SUM(AK6:AT6)/9</f>
        <v>15.497471216023095</v>
      </c>
    </row>
    <row r="7" spans="1:47" x14ac:dyDescent="0.25">
      <c r="A7" s="4" t="s">
        <v>3</v>
      </c>
      <c r="B7" s="4" t="s">
        <v>84</v>
      </c>
      <c r="C7" s="40">
        <f>(N7+Y7+AJ7+AU7)/4</f>
        <v>16.065269800985337</v>
      </c>
      <c r="D7" s="36">
        <f>'Wateroverlast (score)'!$L55</f>
        <v>2.4862852848946151</v>
      </c>
      <c r="E7" s="36">
        <f>'Wateroverlast (score)'!$V55</f>
        <v>2.4862852848946151</v>
      </c>
      <c r="F7" s="19">
        <f>'Wateroverlast (score)'!$X55</f>
        <v>0</v>
      </c>
      <c r="G7" s="36">
        <f>'Wateroverlast (score)'!$AA55</f>
        <v>1.096708693632275</v>
      </c>
      <c r="H7" s="53" t="s">
        <v>121</v>
      </c>
      <c r="I7" s="36">
        <f>'Wateroverlast (score)'!$AH55</f>
        <v>7.2286532764149687</v>
      </c>
      <c r="J7" s="36">
        <f>'Wateroverlast (score)'!$AL55</f>
        <v>0</v>
      </c>
      <c r="K7" s="19">
        <f>'Wateroverlast (score)'!$AN55</f>
        <v>0</v>
      </c>
      <c r="L7" s="19">
        <f>'Wateroverlast (score)'!$AP55</f>
        <v>0</v>
      </c>
      <c r="M7" s="36">
        <f>'Wateroverlast (score)'!$AZ55</f>
        <v>2.4095510921383227</v>
      </c>
      <c r="N7" s="40">
        <f>SUM(D7:M7)/9</f>
        <v>1.7452759591083107</v>
      </c>
      <c r="O7" s="57">
        <f>'Hitte (score)'!$E55</f>
        <v>0</v>
      </c>
      <c r="P7" s="57">
        <f>'Hitte (score)'!$G55</f>
        <v>0</v>
      </c>
      <c r="Q7" s="55" t="s">
        <v>121</v>
      </c>
      <c r="R7" s="55" t="s">
        <v>121</v>
      </c>
      <c r="S7" s="13">
        <f>'Hitte (score)'!$M55</f>
        <v>75</v>
      </c>
      <c r="T7" s="13">
        <f>'Hitte (score)'!$O55</f>
        <v>0</v>
      </c>
      <c r="U7" s="57">
        <f>'Hitte (score)'!$T55</f>
        <v>3.623154916367232E-5</v>
      </c>
      <c r="V7" s="55" t="s">
        <v>121</v>
      </c>
      <c r="W7" s="55" t="s">
        <v>121</v>
      </c>
      <c r="X7" s="55" t="s">
        <v>121</v>
      </c>
      <c r="Y7" s="40">
        <f>SUM(O7:X7)/5</f>
        <v>15.000007246309831</v>
      </c>
      <c r="Z7" s="34" t="s">
        <v>121</v>
      </c>
      <c r="AA7" s="16">
        <f>'Droogte (score)'!$E55</f>
        <v>100</v>
      </c>
      <c r="AB7" s="16">
        <f>'Droogte (score)'!$K55</f>
        <v>60</v>
      </c>
      <c r="AC7" s="35">
        <f>'Droogte (score)'!$Q55</f>
        <v>75.094775991139301</v>
      </c>
      <c r="AD7" s="16">
        <f>'Droogte (score)'!$S55</f>
        <v>50</v>
      </c>
      <c r="AE7" s="16">
        <f>'Droogte (score)'!$U55</f>
        <v>0</v>
      </c>
      <c r="AF7" s="34" t="s">
        <v>121</v>
      </c>
      <c r="AG7" s="34" t="s">
        <v>121</v>
      </c>
      <c r="AH7" s="34" t="s">
        <v>121</v>
      </c>
      <c r="AI7" s="16">
        <f>'Droogte (score)'!$W55</f>
        <v>0</v>
      </c>
      <c r="AJ7" s="40">
        <f>SUM(Z7:AI7)/6</f>
        <v>47.51579599852321</v>
      </c>
      <c r="AK7" s="84">
        <f>'Overstroming (score)'!$L55</f>
        <v>0</v>
      </c>
      <c r="AL7" s="84">
        <f>'Overstroming (score)'!$V55</f>
        <v>0</v>
      </c>
      <c r="AM7" s="33">
        <f>'Overstroming (score)'!$X55</f>
        <v>0</v>
      </c>
      <c r="AN7" s="84">
        <f>'Overstroming (score)'!$AA55</f>
        <v>0</v>
      </c>
      <c r="AO7" s="37" t="s">
        <v>121</v>
      </c>
      <c r="AP7" s="33">
        <f>'Overstroming (score)'!$AD55</f>
        <v>0</v>
      </c>
      <c r="AQ7" s="33">
        <f>'Overstroming (score)'!$AH55</f>
        <v>0</v>
      </c>
      <c r="AR7" s="33">
        <f>'Overstroming (score)'!$AJ55</f>
        <v>0</v>
      </c>
      <c r="AS7" s="33">
        <f>'Overstroming (score)'!$AL55</f>
        <v>0</v>
      </c>
      <c r="AT7" s="84">
        <f>'Overstroming (score)'!$AW55</f>
        <v>0</v>
      </c>
      <c r="AU7" s="40">
        <f>SUM(AK7:AT7)/9</f>
        <v>0</v>
      </c>
    </row>
    <row r="8" spans="1:47" x14ac:dyDescent="0.25">
      <c r="A8" s="4" t="s">
        <v>6</v>
      </c>
      <c r="B8" s="4" t="s">
        <v>6</v>
      </c>
      <c r="C8" s="40">
        <f>(N8+Y8+AJ8+AU8)/4</f>
        <v>38.863506891959929</v>
      </c>
      <c r="D8" s="36">
        <f>'Wateroverlast (score)'!$L6</f>
        <v>32.968408923809918</v>
      </c>
      <c r="E8" s="36">
        <f>'Wateroverlast (score)'!$V6</f>
        <v>32.968408923809918</v>
      </c>
      <c r="F8" s="19">
        <f>'Wateroverlast (score)'!$X6</f>
        <v>0</v>
      </c>
      <c r="G8" s="36">
        <f>'Wateroverlast (score)'!$AA6</f>
        <v>1.9231075932716575</v>
      </c>
      <c r="H8" s="53" t="s">
        <v>121</v>
      </c>
      <c r="I8" s="36">
        <f>'Wateroverlast (score)'!$AH6</f>
        <v>50.71733424652065</v>
      </c>
      <c r="J8" s="36">
        <f>'Wateroverlast (score)'!$AL6</f>
        <v>38.461538461538467</v>
      </c>
      <c r="K8" s="19">
        <f>'Wateroverlast (score)'!$AN6</f>
        <v>50</v>
      </c>
      <c r="L8" s="19">
        <f>'Wateroverlast (score)'!$AP6</f>
        <v>100</v>
      </c>
      <c r="M8" s="36">
        <f>'Wateroverlast (score)'!$AZ6</f>
        <v>33.572444748840219</v>
      </c>
      <c r="N8" s="40">
        <f>SUM(D8:M8)/9</f>
        <v>37.845693655310093</v>
      </c>
      <c r="O8" s="57">
        <f>'Hitte (score)'!$E6</f>
        <v>10.045186697805715</v>
      </c>
      <c r="P8" s="57">
        <f>'Hitte (score)'!$G6</f>
        <v>18.604651162790699</v>
      </c>
      <c r="Q8" s="55" t="s">
        <v>121</v>
      </c>
      <c r="R8" s="55" t="s">
        <v>121</v>
      </c>
      <c r="S8" s="13">
        <f>'Hitte (score)'!$M6</f>
        <v>75</v>
      </c>
      <c r="T8" s="13">
        <f>'Hitte (score)'!$O6</f>
        <v>0</v>
      </c>
      <c r="U8" s="57">
        <f>'Hitte (score)'!$T6</f>
        <v>71.883635831636667</v>
      </c>
      <c r="V8" s="55" t="s">
        <v>121</v>
      </c>
      <c r="W8" s="55" t="s">
        <v>121</v>
      </c>
      <c r="X8" s="55" t="s">
        <v>121</v>
      </c>
      <c r="Y8" s="40">
        <f>SUM(O8:X8)/5</f>
        <v>35.10669473844662</v>
      </c>
      <c r="Z8" s="34" t="s">
        <v>121</v>
      </c>
      <c r="AA8" s="16">
        <f>'Droogte (score)'!$E6</f>
        <v>100</v>
      </c>
      <c r="AB8" s="16">
        <f>'Droogte (score)'!$K6</f>
        <v>80</v>
      </c>
      <c r="AC8" s="35">
        <f>'Droogte (score)'!$Q6</f>
        <v>65.009835044498089</v>
      </c>
      <c r="AD8" s="16">
        <f>'Droogte (score)'!$S6</f>
        <v>50</v>
      </c>
      <c r="AE8" s="16">
        <f>'Droogte (score)'!$U6</f>
        <v>100</v>
      </c>
      <c r="AF8" s="34" t="s">
        <v>121</v>
      </c>
      <c r="AG8" s="34" t="s">
        <v>121</v>
      </c>
      <c r="AH8" s="34" t="s">
        <v>121</v>
      </c>
      <c r="AI8" s="16">
        <f>'Droogte (score)'!$W6</f>
        <v>100</v>
      </c>
      <c r="AJ8" s="40">
        <f>SUM(Z8:AI8)/6</f>
        <v>82.501639174083024</v>
      </c>
      <c r="AK8" s="84">
        <f>'Overstroming (score)'!$L6</f>
        <v>0</v>
      </c>
      <c r="AL8" s="84">
        <f>'Overstroming (score)'!$V6</f>
        <v>0</v>
      </c>
      <c r="AM8" s="33">
        <f>'Overstroming (score)'!$X6</f>
        <v>0</v>
      </c>
      <c r="AN8" s="84">
        <f>'Overstroming (score)'!$AA6</f>
        <v>0</v>
      </c>
      <c r="AO8" s="37" t="s">
        <v>121</v>
      </c>
      <c r="AP8" s="33">
        <f>'Overstroming (score)'!$AD6</f>
        <v>0</v>
      </c>
      <c r="AQ8" s="33">
        <f>'Overstroming (score)'!$AH6</f>
        <v>0</v>
      </c>
      <c r="AR8" s="33">
        <f>'Overstroming (score)'!$AJ6</f>
        <v>0</v>
      </c>
      <c r="AS8" s="33">
        <f>'Overstroming (score)'!$AL6</f>
        <v>0</v>
      </c>
      <c r="AT8" s="84">
        <f>'Overstroming (score)'!$AW6</f>
        <v>0</v>
      </c>
      <c r="AU8" s="40">
        <f>SUM(AK8:AT8)/9</f>
        <v>0</v>
      </c>
    </row>
    <row r="9" spans="1:47" x14ac:dyDescent="0.25">
      <c r="A9" s="4" t="s">
        <v>6</v>
      </c>
      <c r="B9" s="4" t="s">
        <v>7</v>
      </c>
      <c r="C9" s="40">
        <f>(N9+Y9+AJ9+AU9)/4</f>
        <v>22.985061577488988</v>
      </c>
      <c r="D9" s="36">
        <f>'Wateroverlast (score)'!$L52</f>
        <v>2.7600313077308818</v>
      </c>
      <c r="E9" s="36">
        <f>'Wateroverlast (score)'!$V52</f>
        <v>2.7600313077308818</v>
      </c>
      <c r="F9" s="19">
        <f>'Wateroverlast (score)'!$X52</f>
        <v>0</v>
      </c>
      <c r="G9" s="36">
        <f>'Wateroverlast (score)'!$AA52</f>
        <v>2.636971557136798</v>
      </c>
      <c r="H9" s="53" t="s">
        <v>121</v>
      </c>
      <c r="I9" s="36">
        <f>'Wateroverlast (score)'!$AH52</f>
        <v>0.89590352795252648</v>
      </c>
      <c r="J9" s="36">
        <f>'Wateroverlast (score)'!$AL52</f>
        <v>0</v>
      </c>
      <c r="K9" s="19">
        <f>'Wateroverlast (score)'!$AN52</f>
        <v>50</v>
      </c>
      <c r="L9" s="19">
        <f>'Wateroverlast (score)'!$AP52</f>
        <v>100</v>
      </c>
      <c r="M9" s="36">
        <f>'Wateroverlast (score)'!$AZ52</f>
        <v>0.29863450931750884</v>
      </c>
      <c r="N9" s="40">
        <f>SUM(D9:M9)/9</f>
        <v>17.705730245540952</v>
      </c>
      <c r="O9" s="57">
        <f>'Hitte (score)'!$E52</f>
        <v>1.4023757253795686</v>
      </c>
      <c r="P9" s="57">
        <f>'Hitte (score)'!$G52</f>
        <v>2.3255813953488373</v>
      </c>
      <c r="Q9" s="55" t="s">
        <v>121</v>
      </c>
      <c r="R9" s="55" t="s">
        <v>121</v>
      </c>
      <c r="S9" s="13">
        <f>'Hitte (score)'!$M52</f>
        <v>75</v>
      </c>
      <c r="T9" s="13">
        <f>'Hitte (score)'!$O52</f>
        <v>0</v>
      </c>
      <c r="U9" s="57">
        <f>'Hitte (score)'!$T52</f>
        <v>55.798245797903704</v>
      </c>
      <c r="V9" s="55" t="s">
        <v>121</v>
      </c>
      <c r="W9" s="55" t="s">
        <v>121</v>
      </c>
      <c r="X9" s="55" t="s">
        <v>121</v>
      </c>
      <c r="Y9" s="40">
        <f>SUM(O9:X9)/5</f>
        <v>26.905240583726425</v>
      </c>
      <c r="Z9" s="34" t="s">
        <v>121</v>
      </c>
      <c r="AA9" s="16">
        <f>'Droogte (score)'!$E52</f>
        <v>100</v>
      </c>
      <c r="AB9" s="16">
        <f>'Droogte (score)'!$K52</f>
        <v>60</v>
      </c>
      <c r="AC9" s="35">
        <f>'Droogte (score)'!$Q52</f>
        <v>73.975652884131506</v>
      </c>
      <c r="AD9" s="16">
        <f>'Droogte (score)'!$S52</f>
        <v>50</v>
      </c>
      <c r="AE9" s="16">
        <f>'Droogte (score)'!$U52</f>
        <v>0</v>
      </c>
      <c r="AF9" s="34" t="s">
        <v>121</v>
      </c>
      <c r="AG9" s="34" t="s">
        <v>121</v>
      </c>
      <c r="AH9" s="34" t="s">
        <v>121</v>
      </c>
      <c r="AI9" s="16">
        <f>'Droogte (score)'!$W52</f>
        <v>0</v>
      </c>
      <c r="AJ9" s="40">
        <f>SUM(Z9:AI9)/6</f>
        <v>47.32927548068858</v>
      </c>
      <c r="AK9" s="84">
        <f>'Overstroming (score)'!$L52</f>
        <v>0</v>
      </c>
      <c r="AL9" s="84">
        <f>'Overstroming (score)'!$V52</f>
        <v>0</v>
      </c>
      <c r="AM9" s="33">
        <f>'Overstroming (score)'!$X52</f>
        <v>0</v>
      </c>
      <c r="AN9" s="84">
        <f>'Overstroming (score)'!$AA52</f>
        <v>0</v>
      </c>
      <c r="AO9" s="37" t="s">
        <v>121</v>
      </c>
      <c r="AP9" s="33">
        <f>'Overstroming (score)'!$AD52</f>
        <v>0</v>
      </c>
      <c r="AQ9" s="33">
        <f>'Overstroming (score)'!$AH52</f>
        <v>0</v>
      </c>
      <c r="AR9" s="33">
        <f>'Overstroming (score)'!$AJ52</f>
        <v>0</v>
      </c>
      <c r="AS9" s="33">
        <f>'Overstroming (score)'!$AL52</f>
        <v>0</v>
      </c>
      <c r="AT9" s="84">
        <f>'Overstroming (score)'!$AW52</f>
        <v>0</v>
      </c>
      <c r="AU9" s="40">
        <f>SUM(AK9:AT9)/9</f>
        <v>0</v>
      </c>
    </row>
    <row r="10" spans="1:47" x14ac:dyDescent="0.25">
      <c r="A10" s="4" t="s">
        <v>6</v>
      </c>
      <c r="B10" s="4" t="s">
        <v>8</v>
      </c>
      <c r="C10" s="40">
        <f>(N10+Y10+AJ10+AU10)/4</f>
        <v>17.245792734271379</v>
      </c>
      <c r="D10" s="36">
        <f>'Wateroverlast (score)'!$L58</f>
        <v>0.6833092007255247</v>
      </c>
      <c r="E10" s="36">
        <f>'Wateroverlast (score)'!$V58</f>
        <v>0.6833092007255247</v>
      </c>
      <c r="F10" s="19">
        <f>'Wateroverlast (score)'!$X58</f>
        <v>0</v>
      </c>
      <c r="G10" s="36">
        <f>'Wateroverlast (score)'!$AA58</f>
        <v>15.29845907922453</v>
      </c>
      <c r="H10" s="53" t="s">
        <v>121</v>
      </c>
      <c r="I10" s="36">
        <f>'Wateroverlast (score)'!$AH58</f>
        <v>1.7583376697026638</v>
      </c>
      <c r="J10" s="36">
        <f>'Wateroverlast (score)'!$AL58</f>
        <v>0</v>
      </c>
      <c r="K10" s="19">
        <f>'Wateroverlast (score)'!$AN58</f>
        <v>0</v>
      </c>
      <c r="L10" s="19">
        <f>'Wateroverlast (score)'!$AP58</f>
        <v>0</v>
      </c>
      <c r="M10" s="36">
        <f>'Wateroverlast (score)'!$AZ58</f>
        <v>0.58611255656755457</v>
      </c>
      <c r="N10" s="40">
        <f>SUM(D10:M10)/9</f>
        <v>2.1121697452161996</v>
      </c>
      <c r="O10" s="57">
        <f>'Hitte (score)'!$E58</f>
        <v>0</v>
      </c>
      <c r="P10" s="57">
        <f>'Hitte (score)'!$G58</f>
        <v>0</v>
      </c>
      <c r="Q10" s="55" t="s">
        <v>121</v>
      </c>
      <c r="R10" s="55" t="s">
        <v>121</v>
      </c>
      <c r="S10" s="13">
        <f>'Hitte (score)'!$M58</f>
        <v>75</v>
      </c>
      <c r="T10" s="13">
        <f>'Hitte (score)'!$O58</f>
        <v>0</v>
      </c>
      <c r="U10" s="57">
        <f>'Hitte (score)'!$T58</f>
        <v>24.967793899902652</v>
      </c>
      <c r="V10" s="55" t="s">
        <v>121</v>
      </c>
      <c r="W10" s="55" t="s">
        <v>121</v>
      </c>
      <c r="X10" s="55" t="s">
        <v>121</v>
      </c>
      <c r="Y10" s="40">
        <f>SUM(O10:X10)/5</f>
        <v>19.993558779980532</v>
      </c>
      <c r="Z10" s="34" t="s">
        <v>121</v>
      </c>
      <c r="AA10" s="16">
        <f>'Droogte (score)'!$E58</f>
        <v>100</v>
      </c>
      <c r="AB10" s="16">
        <f>'Droogte (score)'!$K58</f>
        <v>60</v>
      </c>
      <c r="AC10" s="35">
        <f>'Droogte (score)'!$Q58</f>
        <v>71.264654471332733</v>
      </c>
      <c r="AD10" s="16">
        <f>'Droogte (score)'!$S58</f>
        <v>50</v>
      </c>
      <c r="AE10" s="16">
        <f>'Droogte (score)'!$U58</f>
        <v>0</v>
      </c>
      <c r="AF10" s="34" t="s">
        <v>121</v>
      </c>
      <c r="AG10" s="34" t="s">
        <v>121</v>
      </c>
      <c r="AH10" s="34" t="s">
        <v>121</v>
      </c>
      <c r="AI10" s="16">
        <f>'Droogte (score)'!$W58</f>
        <v>0</v>
      </c>
      <c r="AJ10" s="40">
        <f>SUM(Z10:AI10)/6</f>
        <v>46.877442411888786</v>
      </c>
      <c r="AK10" s="84">
        <f>'Overstroming (score)'!$L58</f>
        <v>0</v>
      </c>
      <c r="AL10" s="84">
        <f>'Overstroming (score)'!$V58</f>
        <v>0</v>
      </c>
      <c r="AM10" s="33">
        <f>'Overstroming (score)'!$X58</f>
        <v>0</v>
      </c>
      <c r="AN10" s="84">
        <f>'Overstroming (score)'!$AA58</f>
        <v>0</v>
      </c>
      <c r="AO10" s="37" t="s">
        <v>121</v>
      </c>
      <c r="AP10" s="33">
        <f>'Overstroming (score)'!$AD58</f>
        <v>0</v>
      </c>
      <c r="AQ10" s="33">
        <f>'Overstroming (score)'!$AH58</f>
        <v>0</v>
      </c>
      <c r="AR10" s="33">
        <f>'Overstroming (score)'!$AJ58</f>
        <v>0</v>
      </c>
      <c r="AS10" s="33">
        <f>'Overstroming (score)'!$AL58</f>
        <v>0</v>
      </c>
      <c r="AT10" s="84">
        <f>'Overstroming (score)'!$AW58</f>
        <v>0</v>
      </c>
      <c r="AU10" s="40">
        <f>SUM(AK10:AT10)/9</f>
        <v>0</v>
      </c>
    </row>
    <row r="11" spans="1:47" x14ac:dyDescent="0.25">
      <c r="A11" s="4" t="s">
        <v>15</v>
      </c>
      <c r="B11" s="4" t="s">
        <v>18</v>
      </c>
      <c r="C11" s="40">
        <f>(N11+Y11+AJ11+AU11)/4</f>
        <v>30.417302334628612</v>
      </c>
      <c r="D11" s="36">
        <f>'Wateroverlast (score)'!$L8</f>
        <v>17.572215209401211</v>
      </c>
      <c r="E11" s="36">
        <f>'Wateroverlast (score)'!$V8</f>
        <v>17.572215209401211</v>
      </c>
      <c r="F11" s="19">
        <f>'Wateroverlast (score)'!$X8</f>
        <v>0</v>
      </c>
      <c r="G11" s="36">
        <f>'Wateroverlast (score)'!$AA8</f>
        <v>14.133798059763825</v>
      </c>
      <c r="H11" s="53" t="s">
        <v>121</v>
      </c>
      <c r="I11" s="36">
        <f>'Wateroverlast (score)'!$AH8</f>
        <v>8.1824812045364439</v>
      </c>
      <c r="J11" s="36">
        <f>'Wateroverlast (score)'!$AL8</f>
        <v>30.76923076923077</v>
      </c>
      <c r="K11" s="19">
        <f>'Wateroverlast (score)'!$AN8</f>
        <v>100</v>
      </c>
      <c r="L11" s="19">
        <f>'Wateroverlast (score)'!$AP8</f>
        <v>50</v>
      </c>
      <c r="M11" s="36">
        <f>'Wateroverlast (score)'!$AZ8</f>
        <v>2.7274937348454813</v>
      </c>
      <c r="N11" s="40">
        <f>SUM(D11:M11)/9</f>
        <v>26.773048243019883</v>
      </c>
      <c r="O11" s="57">
        <f>'Hitte (score)'!$E8</f>
        <v>6.668945604986293</v>
      </c>
      <c r="P11" s="57">
        <f>'Hitte (score)'!$G8</f>
        <v>4.6511627906976747</v>
      </c>
      <c r="Q11" s="55" t="s">
        <v>121</v>
      </c>
      <c r="R11" s="55" t="s">
        <v>121</v>
      </c>
      <c r="S11" s="13">
        <f>'Hitte (score)'!$M8</f>
        <v>75</v>
      </c>
      <c r="T11" s="13">
        <f>'Hitte (score)'!$O8</f>
        <v>0</v>
      </c>
      <c r="U11" s="57">
        <f>'Hitte (score)'!$T8</f>
        <v>59.091095444329426</v>
      </c>
      <c r="V11" s="55" t="s">
        <v>121</v>
      </c>
      <c r="W11" s="55" t="s">
        <v>121</v>
      </c>
      <c r="X11" s="55" t="s">
        <v>121</v>
      </c>
      <c r="Y11" s="40">
        <f>SUM(O11:X11)/5</f>
        <v>29.082240768002681</v>
      </c>
      <c r="Z11" s="34" t="s">
        <v>121</v>
      </c>
      <c r="AA11" s="16">
        <f>'Droogte (score)'!$E8</f>
        <v>100</v>
      </c>
      <c r="AB11" s="16">
        <f>'Droogte (score)'!$K8</f>
        <v>40</v>
      </c>
      <c r="AC11" s="35">
        <f>'Droogte (score)'!$Q8</f>
        <v>78.794323258442063</v>
      </c>
      <c r="AD11" s="16">
        <f>'Droogte (score)'!$S8</f>
        <v>50</v>
      </c>
      <c r="AE11" s="16">
        <f>'Droogte (score)'!$U8</f>
        <v>0</v>
      </c>
      <c r="AF11" s="34" t="s">
        <v>121</v>
      </c>
      <c r="AG11" s="34" t="s">
        <v>121</v>
      </c>
      <c r="AH11" s="34" t="s">
        <v>121</v>
      </c>
      <c r="AI11" s="16">
        <f>'Droogte (score)'!$W8</f>
        <v>0</v>
      </c>
      <c r="AJ11" s="40">
        <f>SUM(Z11:AI11)/6</f>
        <v>44.799053876407015</v>
      </c>
      <c r="AK11" s="84">
        <f>'Overstroming (score)'!$L8</f>
        <v>0</v>
      </c>
      <c r="AL11" s="84">
        <f>'Overstroming (score)'!$V8</f>
        <v>0</v>
      </c>
      <c r="AM11" s="33">
        <f>'Overstroming (score)'!$X8</f>
        <v>0</v>
      </c>
      <c r="AN11" s="84">
        <f>'Overstroming (score)'!$AA8</f>
        <v>14.133798059763825</v>
      </c>
      <c r="AO11" s="37" t="s">
        <v>121</v>
      </c>
      <c r="AP11" s="33">
        <f>'Overstroming (score)'!$AD8</f>
        <v>75</v>
      </c>
      <c r="AQ11" s="33">
        <f>'Overstroming (score)'!$AH8</f>
        <v>0</v>
      </c>
      <c r="AR11" s="33">
        <f>'Overstroming (score)'!$AJ8</f>
        <v>50</v>
      </c>
      <c r="AS11" s="33">
        <f>'Overstroming (score)'!$AL8</f>
        <v>50</v>
      </c>
      <c r="AT11" s="84">
        <f>'Overstroming (score)'!$AW8</f>
        <v>0</v>
      </c>
      <c r="AU11" s="40">
        <f>SUM(AK11:AT11)/9</f>
        <v>21.01486645108487</v>
      </c>
    </row>
    <row r="12" spans="1:47" x14ac:dyDescent="0.25">
      <c r="A12" s="4" t="s">
        <v>15</v>
      </c>
      <c r="B12" s="4" t="s">
        <v>21</v>
      </c>
      <c r="C12" s="40">
        <f>(N12+Y12+AJ12+AU12)/4</f>
        <v>32.901905317422369</v>
      </c>
      <c r="D12" s="36">
        <f>'Wateroverlast (score)'!$L13</f>
        <v>51.193256107733852</v>
      </c>
      <c r="E12" s="36">
        <f>'Wateroverlast (score)'!$V13</f>
        <v>51.193256107733852</v>
      </c>
      <c r="F12" s="19">
        <f>'Wateroverlast (score)'!$X13</f>
        <v>0</v>
      </c>
      <c r="G12" s="36">
        <f>'Wateroverlast (score)'!$AA13</f>
        <v>0</v>
      </c>
      <c r="H12" s="53" t="s">
        <v>121</v>
      </c>
      <c r="I12" s="36">
        <f>'Wateroverlast (score)'!$AH13</f>
        <v>26.891616082563118</v>
      </c>
      <c r="J12" s="36">
        <f>'Wateroverlast (score)'!$AL13</f>
        <v>30.76923076923077</v>
      </c>
      <c r="K12" s="19">
        <f>'Wateroverlast (score)'!$AN13</f>
        <v>100</v>
      </c>
      <c r="L12" s="19">
        <f>'Wateroverlast (score)'!$AP13</f>
        <v>50</v>
      </c>
      <c r="M12" s="36">
        <f>'Wateroverlast (score)'!$AZ13</f>
        <v>25.630538694187706</v>
      </c>
      <c r="N12" s="40">
        <f>SUM(D12:M12)/9</f>
        <v>37.29754419571659</v>
      </c>
      <c r="O12" s="57">
        <f>'Hitte (score)'!$E13</f>
        <v>81.571663010272047</v>
      </c>
      <c r="P12" s="57">
        <f>'Hitte (score)'!$G13</f>
        <v>100</v>
      </c>
      <c r="Q12" s="55" t="s">
        <v>121</v>
      </c>
      <c r="R12" s="55" t="s">
        <v>121</v>
      </c>
      <c r="S12" s="13">
        <f>'Hitte (score)'!$M13</f>
        <v>75</v>
      </c>
      <c r="T12" s="13">
        <f>'Hitte (score)'!$O13</f>
        <v>0</v>
      </c>
      <c r="U12" s="57">
        <f>'Hitte (score)'!$T13</f>
        <v>64.260087343639057</v>
      </c>
      <c r="V12" s="55" t="s">
        <v>121</v>
      </c>
      <c r="W12" s="55" t="s">
        <v>121</v>
      </c>
      <c r="X12" s="55" t="s">
        <v>121</v>
      </c>
      <c r="Y12" s="40">
        <f>SUM(O12:X12)/5</f>
        <v>64.166350070782215</v>
      </c>
      <c r="Z12" s="34" t="s">
        <v>121</v>
      </c>
      <c r="AA12" s="16">
        <f>'Droogte (score)'!$E13</f>
        <v>0</v>
      </c>
      <c r="AB12" s="16">
        <f>'Droogte (score)'!$K13</f>
        <v>20</v>
      </c>
      <c r="AC12" s="35">
        <f>'Droogte (score)'!$Q13</f>
        <v>6.25</v>
      </c>
      <c r="AD12" s="16">
        <f>'Droogte (score)'!$S13</f>
        <v>50</v>
      </c>
      <c r="AE12" s="16">
        <f>'Droogte (score)'!$U13</f>
        <v>0</v>
      </c>
      <c r="AF12" s="34" t="s">
        <v>121</v>
      </c>
      <c r="AG12" s="34" t="s">
        <v>121</v>
      </c>
      <c r="AH12" s="34" t="s">
        <v>121</v>
      </c>
      <c r="AI12" s="16">
        <f>'Droogte (score)'!$W13</f>
        <v>0</v>
      </c>
      <c r="AJ12" s="40">
        <f>SUM(Z12:AI12)/6</f>
        <v>12.708333333333334</v>
      </c>
      <c r="AK12" s="84">
        <f>'Overstroming (score)'!$L13</f>
        <v>11.606742919533117</v>
      </c>
      <c r="AL12" s="84">
        <f>'Overstroming (score)'!$V13</f>
        <v>11.606742919533117</v>
      </c>
      <c r="AM12" s="33">
        <f>'Overstroming (score)'!$X13</f>
        <v>0</v>
      </c>
      <c r="AN12" s="84">
        <f>'Overstroming (score)'!$AA13</f>
        <v>0</v>
      </c>
      <c r="AO12" s="37" t="s">
        <v>121</v>
      </c>
      <c r="AP12" s="33">
        <f>'Overstroming (score)'!$AD13</f>
        <v>25</v>
      </c>
      <c r="AQ12" s="33">
        <f>'Overstroming (score)'!$AH13</f>
        <v>0</v>
      </c>
      <c r="AR12" s="33">
        <f>'Overstroming (score)'!$AJ13</f>
        <v>50</v>
      </c>
      <c r="AS12" s="33">
        <f>'Overstroming (score)'!$AL13</f>
        <v>50</v>
      </c>
      <c r="AT12" s="84">
        <f>'Overstroming (score)'!$AW13</f>
        <v>8.7050571896498372</v>
      </c>
      <c r="AU12" s="40">
        <f>SUM(AK12:AT12)/9</f>
        <v>17.435393669857341</v>
      </c>
    </row>
    <row r="13" spans="1:47" x14ac:dyDescent="0.25">
      <c r="A13" s="4" t="s">
        <v>15</v>
      </c>
      <c r="B13" s="4" t="s">
        <v>24</v>
      </c>
      <c r="C13" s="40">
        <f>(N13+Y13+AJ13+AU13)/4</f>
        <v>33.826562844853761</v>
      </c>
      <c r="D13" s="36">
        <f>'Wateroverlast (score)'!$L14</f>
        <v>30.550296149568904</v>
      </c>
      <c r="E13" s="36">
        <f>'Wateroverlast (score)'!$V14</f>
        <v>30.550296149568904</v>
      </c>
      <c r="F13" s="19">
        <f>'Wateroverlast (score)'!$X14</f>
        <v>0</v>
      </c>
      <c r="G13" s="36">
        <f>'Wateroverlast (score)'!$AA14</f>
        <v>3.7708897241799253</v>
      </c>
      <c r="H13" s="53" t="s">
        <v>121</v>
      </c>
      <c r="I13" s="36">
        <f>'Wateroverlast (score)'!$AH14</f>
        <v>13.070352962093873</v>
      </c>
      <c r="J13" s="36">
        <f>'Wateroverlast (score)'!$AL14</f>
        <v>38.461538461538467</v>
      </c>
      <c r="K13" s="19">
        <f>'Wateroverlast (score)'!$AN14</f>
        <v>100</v>
      </c>
      <c r="L13" s="19">
        <f>'Wateroverlast (score)'!$AP14</f>
        <v>100</v>
      </c>
      <c r="M13" s="36">
        <f>'Wateroverlast (score)'!$AZ14</f>
        <v>4.3567843206979573</v>
      </c>
      <c r="N13" s="40">
        <f>SUM(D13:M13)/9</f>
        <v>35.640017529738671</v>
      </c>
      <c r="O13" s="57">
        <f>'Hitte (score)'!$E14</f>
        <v>40.18726635847149</v>
      </c>
      <c r="P13" s="57">
        <f>'Hitte (score)'!$G14</f>
        <v>30.232558139534881</v>
      </c>
      <c r="Q13" s="55" t="s">
        <v>121</v>
      </c>
      <c r="R13" s="55" t="s">
        <v>121</v>
      </c>
      <c r="S13" s="13">
        <f>'Hitte (score)'!$M14</f>
        <v>75</v>
      </c>
      <c r="T13" s="13">
        <f>'Hitte (score)'!$O14</f>
        <v>0</v>
      </c>
      <c r="U13" s="57">
        <f>'Hitte (score)'!$T14</f>
        <v>60.125088861280808</v>
      </c>
      <c r="V13" s="55" t="s">
        <v>121</v>
      </c>
      <c r="W13" s="55" t="s">
        <v>121</v>
      </c>
      <c r="X13" s="55" t="s">
        <v>121</v>
      </c>
      <c r="Y13" s="40">
        <f>SUM(O13:X13)/5</f>
        <v>41.108982671857433</v>
      </c>
      <c r="Z13" s="34" t="s">
        <v>121</v>
      </c>
      <c r="AA13" s="16">
        <f>'Droogte (score)'!$E14</f>
        <v>50</v>
      </c>
      <c r="AB13" s="16">
        <f>'Droogte (score)'!$K14</f>
        <v>40</v>
      </c>
      <c r="AC13" s="35">
        <f>'Droogte (score)'!$Q14</f>
        <v>62.5</v>
      </c>
      <c r="AD13" s="16">
        <f>'Droogte (score)'!$S14</f>
        <v>50</v>
      </c>
      <c r="AE13" s="16">
        <f>'Droogte (score)'!$U14</f>
        <v>0</v>
      </c>
      <c r="AF13" s="34" t="s">
        <v>121</v>
      </c>
      <c r="AG13" s="34" t="s">
        <v>121</v>
      </c>
      <c r="AH13" s="34" t="s">
        <v>121</v>
      </c>
      <c r="AI13" s="16">
        <f>'Droogte (score)'!$W14</f>
        <v>0</v>
      </c>
      <c r="AJ13" s="40">
        <f>SUM(Z13:AI13)/6</f>
        <v>33.75</v>
      </c>
      <c r="AK13" s="84">
        <f>'Overstroming (score)'!$L14</f>
        <v>34.361589409523802</v>
      </c>
      <c r="AL13" s="84">
        <f>'Overstroming (score)'!$V14</f>
        <v>34.361589409523802</v>
      </c>
      <c r="AM13" s="33">
        <f>'Overstroming (score)'!$X14</f>
        <v>0</v>
      </c>
      <c r="AN13" s="84">
        <f>'Overstroming (score)'!$AA14</f>
        <v>3.7708897241799253</v>
      </c>
      <c r="AO13" s="37" t="s">
        <v>121</v>
      </c>
      <c r="AP13" s="33">
        <f>'Overstroming (score)'!$AD14</f>
        <v>25</v>
      </c>
      <c r="AQ13" s="33">
        <f>'Overstroming (score)'!$AH14</f>
        <v>0</v>
      </c>
      <c r="AR13" s="33">
        <f>'Overstroming (score)'!$AJ14</f>
        <v>50</v>
      </c>
      <c r="AS13" s="33">
        <f>'Overstroming (score)'!$AL14</f>
        <v>50</v>
      </c>
      <c r="AT13" s="84">
        <f>'Overstroming (score)'!$AW14</f>
        <v>25.771192057142851</v>
      </c>
      <c r="AU13" s="40">
        <f>SUM(AK13:AT13)/9</f>
        <v>24.80725117781893</v>
      </c>
    </row>
    <row r="14" spans="1:47" x14ac:dyDescent="0.25">
      <c r="A14" s="4" t="s">
        <v>15</v>
      </c>
      <c r="B14" s="4" t="s">
        <v>23</v>
      </c>
      <c r="C14" s="40">
        <f>(N14+Y14+AJ14+AU14)/4</f>
        <v>36.324605506894613</v>
      </c>
      <c r="D14" s="36">
        <f>'Wateroverlast (score)'!$L15</f>
        <v>39.1427092850329</v>
      </c>
      <c r="E14" s="36">
        <f>'Wateroverlast (score)'!$V15</f>
        <v>39.1427092850329</v>
      </c>
      <c r="F14" s="19">
        <f>'Wateroverlast (score)'!$X15</f>
        <v>0</v>
      </c>
      <c r="G14" s="36">
        <f>'Wateroverlast (score)'!$AA15</f>
        <v>19.709462698752649</v>
      </c>
      <c r="H14" s="53" t="s">
        <v>121</v>
      </c>
      <c r="I14" s="36">
        <f>'Wateroverlast (score)'!$AH15</f>
        <v>37.10159435176962</v>
      </c>
      <c r="J14" s="36">
        <f>'Wateroverlast (score)'!$AL15</f>
        <v>38.461538461538467</v>
      </c>
      <c r="K14" s="19">
        <f>'Wateroverlast (score)'!$AN15</f>
        <v>100</v>
      </c>
      <c r="L14" s="19">
        <f>'Wateroverlast (score)'!$AP15</f>
        <v>100</v>
      </c>
      <c r="M14" s="36">
        <f>'Wateroverlast (score)'!$AZ15</f>
        <v>29.033864783923207</v>
      </c>
      <c r="N14" s="40">
        <f>SUM(D14:M14)/9</f>
        <v>44.732430985116636</v>
      </c>
      <c r="O14" s="57">
        <f>'Hitte (score)'!$E15</f>
        <v>27.732190751090009</v>
      </c>
      <c r="P14" s="57">
        <f>'Hitte (score)'!$G15</f>
        <v>32.558139534883722</v>
      </c>
      <c r="Q14" s="55" t="s">
        <v>121</v>
      </c>
      <c r="R14" s="55" t="s">
        <v>121</v>
      </c>
      <c r="S14" s="13">
        <f>'Hitte (score)'!$M15</f>
        <v>25</v>
      </c>
      <c r="T14" s="13">
        <f>'Hitte (score)'!$O15</f>
        <v>0</v>
      </c>
      <c r="U14" s="57">
        <f>'Hitte (score)'!$T15</f>
        <v>59.481457397385604</v>
      </c>
      <c r="V14" s="55" t="s">
        <v>121</v>
      </c>
      <c r="W14" s="55" t="s">
        <v>121</v>
      </c>
      <c r="X14" s="55" t="s">
        <v>121</v>
      </c>
      <c r="Y14" s="40">
        <f>SUM(O14:X14)/5</f>
        <v>28.954357536671871</v>
      </c>
      <c r="Z14" s="34" t="s">
        <v>121</v>
      </c>
      <c r="AA14" s="16">
        <f>'Droogte (score)'!$E15</f>
        <v>0</v>
      </c>
      <c r="AB14" s="16">
        <f>'Droogte (score)'!$K15</f>
        <v>40</v>
      </c>
      <c r="AC14" s="35">
        <f>'Droogte (score)'!$Q15</f>
        <v>62.5</v>
      </c>
      <c r="AD14" s="16">
        <f>'Droogte (score)'!$S15</f>
        <v>50</v>
      </c>
      <c r="AE14" s="16">
        <f>'Droogte (score)'!$U15</f>
        <v>0</v>
      </c>
      <c r="AF14" s="34" t="s">
        <v>121</v>
      </c>
      <c r="AG14" s="34" t="s">
        <v>121</v>
      </c>
      <c r="AH14" s="34" t="s">
        <v>121</v>
      </c>
      <c r="AI14" s="16">
        <f>'Droogte (score)'!$W15</f>
        <v>0</v>
      </c>
      <c r="AJ14" s="40">
        <f>SUM(Z14:AI14)/6</f>
        <v>25.416666666666668</v>
      </c>
      <c r="AK14" s="84">
        <f>'Overstroming (score)'!$L15</f>
        <v>62.19826867394795</v>
      </c>
      <c r="AL14" s="84">
        <f>'Overstroming (score)'!$V15</f>
        <v>62.19826867394795</v>
      </c>
      <c r="AM14" s="33">
        <f>'Overstroming (score)'!$X15</f>
        <v>0</v>
      </c>
      <c r="AN14" s="84">
        <f>'Overstroming (score)'!$AA15</f>
        <v>19.709462698752649</v>
      </c>
      <c r="AO14" s="37" t="s">
        <v>121</v>
      </c>
      <c r="AP14" s="33">
        <f>'Overstroming (score)'!$AD15</f>
        <v>75</v>
      </c>
      <c r="AQ14" s="33">
        <f>'Overstroming (score)'!$AH15</f>
        <v>0</v>
      </c>
      <c r="AR14" s="33">
        <f>'Overstroming (score)'!$AJ15</f>
        <v>100</v>
      </c>
      <c r="AS14" s="33">
        <f>'Overstroming (score)'!$AL15</f>
        <v>50</v>
      </c>
      <c r="AT14" s="84">
        <f>'Overstroming (score)'!$AW15</f>
        <v>46.648701505460963</v>
      </c>
      <c r="AU14" s="40">
        <f>SUM(AK14:AT14)/9</f>
        <v>46.194966839123282</v>
      </c>
    </row>
    <row r="15" spans="1:47" x14ac:dyDescent="0.25">
      <c r="A15" s="4" t="s">
        <v>15</v>
      </c>
      <c r="B15" s="4" t="s">
        <v>20</v>
      </c>
      <c r="C15" s="40">
        <f>(N15+Y15+AJ15+AU15)/4</f>
        <v>41.637722269651498</v>
      </c>
      <c r="D15" s="36">
        <f>'Wateroverlast (score)'!$L16</f>
        <v>55.508054202632991</v>
      </c>
      <c r="E15" s="36">
        <f>'Wateroverlast (score)'!$V16</f>
        <v>55.508054202632991</v>
      </c>
      <c r="F15" s="19">
        <f>'Wateroverlast (score)'!$X16</f>
        <v>0</v>
      </c>
      <c r="G15" s="36">
        <f>'Wateroverlast (score)'!$AA16</f>
        <v>1.9688246061931216</v>
      </c>
      <c r="H15" s="53" t="s">
        <v>121</v>
      </c>
      <c r="I15" s="36">
        <f>'Wateroverlast (score)'!$AH16</f>
        <v>32.974793008805634</v>
      </c>
      <c r="J15" s="36">
        <f>'Wateroverlast (score)'!$AL16</f>
        <v>100</v>
      </c>
      <c r="K15" s="19">
        <f>'Wateroverlast (score)'!$AN16</f>
        <v>100</v>
      </c>
      <c r="L15" s="19">
        <f>'Wateroverlast (score)'!$AP16</f>
        <v>50</v>
      </c>
      <c r="M15" s="36">
        <f>'Wateroverlast (score)'!$AZ16</f>
        <v>27.658264336268545</v>
      </c>
      <c r="N15" s="40">
        <f>SUM(D15:M15)/9</f>
        <v>47.068665595170359</v>
      </c>
      <c r="O15" s="57">
        <f>'Hitte (score)'!$E16</f>
        <v>53.680855878128298</v>
      </c>
      <c r="P15" s="57">
        <f>'Hitte (score)'!$G16</f>
        <v>55.813953488372093</v>
      </c>
      <c r="Q15" s="55" t="s">
        <v>121</v>
      </c>
      <c r="R15" s="55" t="s">
        <v>121</v>
      </c>
      <c r="S15" s="13">
        <f>'Hitte (score)'!$M16</f>
        <v>75</v>
      </c>
      <c r="T15" s="13">
        <f>'Hitte (score)'!$O16</f>
        <v>0</v>
      </c>
      <c r="U15" s="57">
        <f>'Hitte (score)'!$T16</f>
        <v>67.474714276221036</v>
      </c>
      <c r="V15" s="55" t="s">
        <v>121</v>
      </c>
      <c r="W15" s="55" t="s">
        <v>121</v>
      </c>
      <c r="X15" s="55" t="s">
        <v>121</v>
      </c>
      <c r="Y15" s="40">
        <f>SUM(O15:X15)/5</f>
        <v>50.393904728544285</v>
      </c>
      <c r="Z15" s="34" t="s">
        <v>121</v>
      </c>
      <c r="AA15" s="16">
        <f>'Droogte (score)'!$E16</f>
        <v>50</v>
      </c>
      <c r="AB15" s="16">
        <f>'Droogte (score)'!$K16</f>
        <v>40</v>
      </c>
      <c r="AC15" s="35">
        <f>'Droogte (score)'!$Q16</f>
        <v>64.39072193977232</v>
      </c>
      <c r="AD15" s="16">
        <f>'Droogte (score)'!$S16</f>
        <v>50</v>
      </c>
      <c r="AE15" s="16">
        <f>'Droogte (score)'!$U16</f>
        <v>0</v>
      </c>
      <c r="AF15" s="34" t="s">
        <v>121</v>
      </c>
      <c r="AG15" s="34" t="s">
        <v>121</v>
      </c>
      <c r="AH15" s="34" t="s">
        <v>121</v>
      </c>
      <c r="AI15" s="16">
        <f>'Droogte (score)'!$W16</f>
        <v>100</v>
      </c>
      <c r="AJ15" s="40">
        <f>SUM(Z15:AI15)/6</f>
        <v>50.731786989962053</v>
      </c>
      <c r="AK15" s="84">
        <f>'Overstroming (score)'!$L16</f>
        <v>4.8145313738801923</v>
      </c>
      <c r="AL15" s="84">
        <f>'Overstroming (score)'!$V16</f>
        <v>4.8145313738801923</v>
      </c>
      <c r="AM15" s="33">
        <f>'Overstroming (score)'!$X16</f>
        <v>0</v>
      </c>
      <c r="AN15" s="84">
        <f>'Overstroming (score)'!$AA16</f>
        <v>1.9688246061931216</v>
      </c>
      <c r="AO15" s="37" t="s">
        <v>121</v>
      </c>
      <c r="AP15" s="33">
        <f>'Overstroming (score)'!$AD16</f>
        <v>25</v>
      </c>
      <c r="AQ15" s="33">
        <f>'Overstroming (score)'!$AH16</f>
        <v>0</v>
      </c>
      <c r="AR15" s="33">
        <f>'Overstroming (score)'!$AJ16</f>
        <v>50</v>
      </c>
      <c r="AS15" s="33">
        <f>'Overstroming (score)'!$AL16</f>
        <v>50</v>
      </c>
      <c r="AT15" s="84">
        <f>'Overstroming (score)'!$AW16</f>
        <v>28.610898530410143</v>
      </c>
      <c r="AU15" s="40">
        <f>SUM(AK15:AT15)/9</f>
        <v>18.356531764929297</v>
      </c>
    </row>
    <row r="16" spans="1:47" x14ac:dyDescent="0.25">
      <c r="A16" s="4" t="s">
        <v>15</v>
      </c>
      <c r="B16" s="4" t="s">
        <v>14</v>
      </c>
      <c r="C16" s="40">
        <f>(N16+Y16+AJ16+AU16)/4</f>
        <v>55.007200962447044</v>
      </c>
      <c r="D16" s="36">
        <f>'Wateroverlast (score)'!$L17</f>
        <v>95.099453988364175</v>
      </c>
      <c r="E16" s="36">
        <f>'Wateroverlast (score)'!$V17</f>
        <v>95.099453988364175</v>
      </c>
      <c r="F16" s="19">
        <f>'Wateroverlast (score)'!$X17</f>
        <v>0</v>
      </c>
      <c r="G16" s="36">
        <f>'Wateroverlast (score)'!$AA17</f>
        <v>8.4959001783668242</v>
      </c>
      <c r="H16" s="53" t="s">
        <v>121</v>
      </c>
      <c r="I16" s="36">
        <f>'Wateroverlast (score)'!$AH17</f>
        <v>98.118874785605342</v>
      </c>
      <c r="J16" s="36">
        <f>'Wateroverlast (score)'!$AL17</f>
        <v>84.615384615384613</v>
      </c>
      <c r="K16" s="19">
        <f>'Wateroverlast (score)'!$AN17</f>
        <v>100</v>
      </c>
      <c r="L16" s="19">
        <f>'Wateroverlast (score)'!$AP17</f>
        <v>100</v>
      </c>
      <c r="M16" s="36">
        <f>'Wateroverlast (score)'!$AZ17</f>
        <v>49.37295826186844</v>
      </c>
      <c r="N16" s="40">
        <f>SUM(D16:M16)/9</f>
        <v>70.08911397977262</v>
      </c>
      <c r="O16" s="57">
        <f>'Hitte (score)'!$E17</f>
        <v>28.117930675306866</v>
      </c>
      <c r="P16" s="57">
        <f>'Hitte (score)'!$G17</f>
        <v>39.534883720930232</v>
      </c>
      <c r="Q16" s="55" t="s">
        <v>121</v>
      </c>
      <c r="R16" s="55" t="s">
        <v>121</v>
      </c>
      <c r="S16" s="13">
        <f>'Hitte (score)'!$M17</f>
        <v>100</v>
      </c>
      <c r="T16" s="13">
        <f>'Hitte (score)'!$O17</f>
        <v>0</v>
      </c>
      <c r="U16" s="57">
        <f>'Hitte (score)'!$T17</f>
        <v>65.71853735412023</v>
      </c>
      <c r="V16" s="55" t="s">
        <v>121</v>
      </c>
      <c r="W16" s="55" t="s">
        <v>121</v>
      </c>
      <c r="X16" s="55" t="s">
        <v>121</v>
      </c>
      <c r="Y16" s="40">
        <f>SUM(O16:X16)/5</f>
        <v>46.674270350071467</v>
      </c>
      <c r="Z16" s="34" t="s">
        <v>121</v>
      </c>
      <c r="AA16" s="16">
        <f>'Droogte (score)'!$E17</f>
        <v>100</v>
      </c>
      <c r="AB16" s="16">
        <f>'Droogte (score)'!$K17</f>
        <v>80</v>
      </c>
      <c r="AC16" s="35">
        <f>'Droogte (score)'!$Q17</f>
        <v>58.183877138619088</v>
      </c>
      <c r="AD16" s="16">
        <f>'Droogte (score)'!$S17</f>
        <v>100</v>
      </c>
      <c r="AE16" s="16">
        <f>'Droogte (score)'!$U17</f>
        <v>0</v>
      </c>
      <c r="AF16" s="34" t="s">
        <v>121</v>
      </c>
      <c r="AG16" s="34" t="s">
        <v>121</v>
      </c>
      <c r="AH16" s="34" t="s">
        <v>121</v>
      </c>
      <c r="AI16" s="16">
        <f>'Droogte (score)'!$W17</f>
        <v>100</v>
      </c>
      <c r="AJ16" s="40">
        <f>SUM(Z16:AI16)/6</f>
        <v>73.030646189769854</v>
      </c>
      <c r="AK16" s="84">
        <f>'Overstroming (score)'!$L17</f>
        <v>50.406203561164027</v>
      </c>
      <c r="AL16" s="84">
        <f>'Overstroming (score)'!$V17</f>
        <v>50.406203561164027</v>
      </c>
      <c r="AM16" s="33">
        <f>'Overstroming (score)'!$X17</f>
        <v>0</v>
      </c>
      <c r="AN16" s="84">
        <f>'Overstroming (score)'!$AA17</f>
        <v>8.4959001783668242</v>
      </c>
      <c r="AO16" s="37" t="s">
        <v>121</v>
      </c>
      <c r="AP16" s="33">
        <f>'Overstroming (score)'!$AD17</f>
        <v>25</v>
      </c>
      <c r="AQ16" s="33">
        <f>'Overstroming (score)'!$AH17</f>
        <v>0</v>
      </c>
      <c r="AR16" s="33">
        <f>'Overstroming (score)'!$AJ17</f>
        <v>50</v>
      </c>
      <c r="AS16" s="33">
        <f>'Overstroming (score)'!$AL17</f>
        <v>50</v>
      </c>
      <c r="AT16" s="84">
        <f>'Overstroming (score)'!$AW17</f>
        <v>37.804652670873018</v>
      </c>
      <c r="AU16" s="40">
        <f>SUM(AK16:AT16)/9</f>
        <v>30.234773330174207</v>
      </c>
    </row>
    <row r="17" spans="1:47" x14ac:dyDescent="0.25">
      <c r="A17" s="4" t="s">
        <v>15</v>
      </c>
      <c r="B17" s="4" t="s">
        <v>19</v>
      </c>
      <c r="C17" s="40">
        <f>(N17+Y17+AJ17+AU17)/4</f>
        <v>33.363287563410772</v>
      </c>
      <c r="D17" s="36">
        <f>'Wateroverlast (score)'!$L18</f>
        <v>18.20158439318017</v>
      </c>
      <c r="E17" s="36">
        <f>'Wateroverlast (score)'!$V18</f>
        <v>18.20158439318017</v>
      </c>
      <c r="F17" s="19">
        <f>'Wateroverlast (score)'!$X18</f>
        <v>0</v>
      </c>
      <c r="G17" s="36">
        <f>'Wateroverlast (score)'!$AA18</f>
        <v>6.1085142608371203</v>
      </c>
      <c r="H17" s="53" t="s">
        <v>121</v>
      </c>
      <c r="I17" s="36">
        <f>'Wateroverlast (score)'!$AH18</f>
        <v>9.9171203703607347</v>
      </c>
      <c r="J17" s="36">
        <f>'Wateroverlast (score)'!$AL18</f>
        <v>53.846153846153847</v>
      </c>
      <c r="K17" s="19">
        <f>'Wateroverlast (score)'!$AN18</f>
        <v>50</v>
      </c>
      <c r="L17" s="19">
        <f>'Wateroverlast (score)'!$AP18</f>
        <v>50</v>
      </c>
      <c r="M17" s="36">
        <f>'Wateroverlast (score)'!$AZ18</f>
        <v>19.972373456786912</v>
      </c>
      <c r="N17" s="40">
        <f>SUM(D17:M17)/9</f>
        <v>25.138592302277662</v>
      </c>
      <c r="O17" s="57">
        <f>'Hitte (score)'!$E18</f>
        <v>28.390006238991607</v>
      </c>
      <c r="P17" s="57">
        <f>'Hitte (score)'!$G18</f>
        <v>25.581395348837212</v>
      </c>
      <c r="Q17" s="55" t="s">
        <v>121</v>
      </c>
      <c r="R17" s="55" t="s">
        <v>121</v>
      </c>
      <c r="S17" s="13">
        <f>'Hitte (score)'!$M18</f>
        <v>100</v>
      </c>
      <c r="T17" s="13">
        <f>'Hitte (score)'!$O18</f>
        <v>0</v>
      </c>
      <c r="U17" s="57">
        <f>'Hitte (score)'!$T18</f>
        <v>77.412641060155337</v>
      </c>
      <c r="V17" s="55" t="s">
        <v>121</v>
      </c>
      <c r="W17" s="55" t="s">
        <v>121</v>
      </c>
      <c r="X17" s="55" t="s">
        <v>121</v>
      </c>
      <c r="Y17" s="40">
        <f>SUM(O17:X17)/5</f>
        <v>46.276808529596835</v>
      </c>
      <c r="Z17" s="34" t="s">
        <v>121</v>
      </c>
      <c r="AA17" s="16">
        <f>'Droogte (score)'!$E18</f>
        <v>100</v>
      </c>
      <c r="AB17" s="16">
        <f>'Droogte (score)'!$K18</f>
        <v>20</v>
      </c>
      <c r="AC17" s="35">
        <f>'Droogte (score)'!$Q18</f>
        <v>38.610317455814084</v>
      </c>
      <c r="AD17" s="16">
        <f>'Droogte (score)'!$S18</f>
        <v>100</v>
      </c>
      <c r="AE17" s="16">
        <f>'Droogte (score)'!$U18</f>
        <v>0</v>
      </c>
      <c r="AF17" s="34" t="s">
        <v>121</v>
      </c>
      <c r="AG17" s="34" t="s">
        <v>121</v>
      </c>
      <c r="AH17" s="34" t="s">
        <v>121</v>
      </c>
      <c r="AI17" s="16">
        <f>'Droogte (score)'!$W18</f>
        <v>0</v>
      </c>
      <c r="AJ17" s="40">
        <f>SUM(Z17:AI17)/6</f>
        <v>43.101719575969014</v>
      </c>
      <c r="AK17" s="84">
        <f>'Overstroming (score)'!$L18</f>
        <v>14.296637945948788</v>
      </c>
      <c r="AL17" s="84">
        <f>'Overstroming (score)'!$V18</f>
        <v>14.296637945948788</v>
      </c>
      <c r="AM17" s="33">
        <f>'Overstroming (score)'!$X18</f>
        <v>0</v>
      </c>
      <c r="AN17" s="84">
        <f>'Overstroming (score)'!$AA18</f>
        <v>6.1085142608371203</v>
      </c>
      <c r="AO17" s="37" t="s">
        <v>121</v>
      </c>
      <c r="AP17" s="33">
        <f>'Overstroming (score)'!$AD18</f>
        <v>25</v>
      </c>
      <c r="AQ17" s="33">
        <f>'Overstroming (score)'!$AH18</f>
        <v>0</v>
      </c>
      <c r="AR17" s="33">
        <f>'Overstroming (score)'!$AJ18</f>
        <v>50</v>
      </c>
      <c r="AS17" s="33">
        <f>'Overstroming (score)'!$AL18</f>
        <v>50</v>
      </c>
      <c r="AT17" s="84">
        <f>'Overstroming (score)'!$AW18</f>
        <v>10.722478459461591</v>
      </c>
      <c r="AU17" s="40">
        <f>SUM(AK17:AT17)/9</f>
        <v>18.936029845799588</v>
      </c>
    </row>
    <row r="18" spans="1:47" x14ac:dyDescent="0.25">
      <c r="A18" s="4" t="s">
        <v>15</v>
      </c>
      <c r="B18" s="4" t="s">
        <v>16</v>
      </c>
      <c r="C18" s="40">
        <f>(N18+Y18+AJ18+AU18)/4</f>
        <v>37.479018679322024</v>
      </c>
      <c r="D18" s="36">
        <f>'Wateroverlast (score)'!$L19</f>
        <v>47.044748125332148</v>
      </c>
      <c r="E18" s="36">
        <f>'Wateroverlast (score)'!$V19</f>
        <v>47.044748125332148</v>
      </c>
      <c r="F18" s="19">
        <f>'Wateroverlast (score)'!$X19</f>
        <v>0</v>
      </c>
      <c r="G18" s="36">
        <f>'Wateroverlast (score)'!$AA19</f>
        <v>8.5580869386543554</v>
      </c>
      <c r="H18" s="53" t="s">
        <v>121</v>
      </c>
      <c r="I18" s="36">
        <f>'Wateroverlast (score)'!$AH19</f>
        <v>52.734093268662988</v>
      </c>
      <c r="J18" s="36">
        <f>'Wateroverlast (score)'!$AL19</f>
        <v>53.846153846153847</v>
      </c>
      <c r="K18" s="19">
        <f>'Wateroverlast (score)'!$AN19</f>
        <v>50</v>
      </c>
      <c r="L18" s="19">
        <f>'Wateroverlast (score)'!$AP19</f>
        <v>100</v>
      </c>
      <c r="M18" s="36">
        <f>'Wateroverlast (score)'!$AZ19</f>
        <v>34.244697756220994</v>
      </c>
      <c r="N18" s="40">
        <f>SUM(D18:M18)/9</f>
        <v>43.719169784484059</v>
      </c>
      <c r="O18" s="57">
        <f>'Hitte (score)'!$E19</f>
        <v>14.355460809378149</v>
      </c>
      <c r="P18" s="57">
        <f>'Hitte (score)'!$G19</f>
        <v>18.604651162790699</v>
      </c>
      <c r="Q18" s="55" t="s">
        <v>121</v>
      </c>
      <c r="R18" s="55" t="s">
        <v>121</v>
      </c>
      <c r="S18" s="13">
        <f>'Hitte (score)'!$M19</f>
        <v>50</v>
      </c>
      <c r="T18" s="13">
        <f>'Hitte (score)'!$O19</f>
        <v>0</v>
      </c>
      <c r="U18" s="57">
        <f>'Hitte (score)'!$T19</f>
        <v>67.530601828712932</v>
      </c>
      <c r="V18" s="55" t="s">
        <v>121</v>
      </c>
      <c r="W18" s="55" t="s">
        <v>121</v>
      </c>
      <c r="X18" s="55" t="s">
        <v>121</v>
      </c>
      <c r="Y18" s="40">
        <f>SUM(O18:X18)/5</f>
        <v>30.098142760176358</v>
      </c>
      <c r="Z18" s="34" t="s">
        <v>121</v>
      </c>
      <c r="AA18" s="16">
        <f>'Droogte (score)'!$E19</f>
        <v>100</v>
      </c>
      <c r="AB18" s="16">
        <f>'Droogte (score)'!$K19</f>
        <v>80</v>
      </c>
      <c r="AC18" s="35">
        <f>'Droogte (score)'!$Q19</f>
        <v>56.155898154627593</v>
      </c>
      <c r="AD18" s="16">
        <f>'Droogte (score)'!$S19</f>
        <v>100</v>
      </c>
      <c r="AE18" s="16">
        <f>'Droogte (score)'!$U19</f>
        <v>0</v>
      </c>
      <c r="AF18" s="34" t="s">
        <v>121</v>
      </c>
      <c r="AG18" s="34" t="s">
        <v>121</v>
      </c>
      <c r="AH18" s="34" t="s">
        <v>121</v>
      </c>
      <c r="AI18" s="16">
        <f>'Droogte (score)'!$W19</f>
        <v>0</v>
      </c>
      <c r="AJ18" s="40">
        <f>SUM(Z18:AI18)/6</f>
        <v>56.025983025771268</v>
      </c>
      <c r="AK18" s="84">
        <f>'Overstroming (score)'!$L19</f>
        <v>17.126154684746655</v>
      </c>
      <c r="AL18" s="84">
        <f>'Overstroming (score)'!$V19</f>
        <v>17.126154684746655</v>
      </c>
      <c r="AM18" s="33">
        <f>'Overstroming (score)'!$X19</f>
        <v>0</v>
      </c>
      <c r="AN18" s="84">
        <f>'Overstroming (score)'!$AA19</f>
        <v>8.5580869386543554</v>
      </c>
      <c r="AO18" s="37" t="s">
        <v>121</v>
      </c>
      <c r="AP18" s="33">
        <f>'Overstroming (score)'!$AD19</f>
        <v>25</v>
      </c>
      <c r="AQ18" s="33">
        <f>'Overstroming (score)'!$AH19</f>
        <v>0</v>
      </c>
      <c r="AR18" s="33">
        <f>'Overstroming (score)'!$AJ19</f>
        <v>50</v>
      </c>
      <c r="AS18" s="33">
        <f>'Overstroming (score)'!$AL19</f>
        <v>50</v>
      </c>
      <c r="AT18" s="84">
        <f>'Overstroming (score)'!$AW19</f>
        <v>12.844616013559992</v>
      </c>
      <c r="AU18" s="40">
        <f>SUM(AK18:AT18)/9</f>
        <v>20.072779146856405</v>
      </c>
    </row>
    <row r="19" spans="1:47" x14ac:dyDescent="0.25">
      <c r="A19" s="4" t="s">
        <v>15</v>
      </c>
      <c r="B19" s="4" t="s">
        <v>22</v>
      </c>
      <c r="C19" s="40">
        <f>(N19+Y19+AJ19+AU19)/4</f>
        <v>35.996301058293319</v>
      </c>
      <c r="D19" s="36">
        <f>'Wateroverlast (score)'!$L43</f>
        <v>26.558474172182372</v>
      </c>
      <c r="E19" s="36">
        <f>'Wateroverlast (score)'!$V43</f>
        <v>26.558474172182372</v>
      </c>
      <c r="F19" s="19">
        <f>'Wateroverlast (score)'!$X43</f>
        <v>0</v>
      </c>
      <c r="G19" s="36">
        <f>'Wateroverlast (score)'!$AA43</f>
        <v>44.324781499793723</v>
      </c>
      <c r="H19" s="53" t="s">
        <v>121</v>
      </c>
      <c r="I19" s="36">
        <f>'Wateroverlast (score)'!$AH43</f>
        <v>43.682364009676469</v>
      </c>
      <c r="J19" s="36">
        <f>'Wateroverlast (score)'!$AL43</f>
        <v>7.6923076923076925</v>
      </c>
      <c r="K19" s="19">
        <f>'Wateroverlast (score)'!$AN43</f>
        <v>100</v>
      </c>
      <c r="L19" s="19">
        <f>'Wateroverlast (score)'!$AP43</f>
        <v>100</v>
      </c>
      <c r="M19" s="36">
        <f>'Wateroverlast (score)'!$AZ43</f>
        <v>31.227454669892154</v>
      </c>
      <c r="N19" s="40">
        <f>SUM(D19:M19)/9</f>
        <v>42.227095135114979</v>
      </c>
      <c r="O19" s="57">
        <f>'Hitte (score)'!$E43</f>
        <v>7.7470740413395411</v>
      </c>
      <c r="P19" s="57">
        <f>'Hitte (score)'!$G43</f>
        <v>6.9767441860465116</v>
      </c>
      <c r="Q19" s="55" t="s">
        <v>121</v>
      </c>
      <c r="R19" s="55" t="s">
        <v>121</v>
      </c>
      <c r="S19" s="13">
        <f>'Hitte (score)'!$M43</f>
        <v>50</v>
      </c>
      <c r="T19" s="13">
        <f>'Hitte (score)'!$O43</f>
        <v>0</v>
      </c>
      <c r="U19" s="57">
        <f>'Hitte (score)'!$T43</f>
        <v>65.818527386737969</v>
      </c>
      <c r="V19" s="55" t="s">
        <v>121</v>
      </c>
      <c r="W19" s="55" t="s">
        <v>121</v>
      </c>
      <c r="X19" s="55" t="s">
        <v>121</v>
      </c>
      <c r="Y19" s="40">
        <f>SUM(O19:X19)/5</f>
        <v>26.108469122824808</v>
      </c>
      <c r="Z19" s="34" t="s">
        <v>121</v>
      </c>
      <c r="AA19" s="16">
        <f>'Droogte (score)'!$E43</f>
        <v>50</v>
      </c>
      <c r="AB19" s="16">
        <f>'Droogte (score)'!$K43</f>
        <v>40</v>
      </c>
      <c r="AC19" s="35">
        <f>'Droogte (score)'!$Q43</f>
        <v>64.108511323915849</v>
      </c>
      <c r="AD19" s="16">
        <f>'Droogte (score)'!$S43</f>
        <v>100</v>
      </c>
      <c r="AE19" s="16">
        <f>'Droogte (score)'!$U43</f>
        <v>0</v>
      </c>
      <c r="AF19" s="34" t="s">
        <v>121</v>
      </c>
      <c r="AG19" s="34" t="s">
        <v>121</v>
      </c>
      <c r="AH19" s="34" t="s">
        <v>121</v>
      </c>
      <c r="AI19" s="16">
        <f>'Droogte (score)'!$W43</f>
        <v>0</v>
      </c>
      <c r="AJ19" s="40">
        <f>SUM(Z19:AI19)/6</f>
        <v>42.351418553985972</v>
      </c>
      <c r="AK19" s="84">
        <f>'Overstroming (score)'!$L43</f>
        <v>47.403349560521455</v>
      </c>
      <c r="AL19" s="84">
        <f>'Overstroming (score)'!$V43</f>
        <v>47.403349560521455</v>
      </c>
      <c r="AM19" s="33">
        <f>'Overstroming (score)'!$X43</f>
        <v>0</v>
      </c>
      <c r="AN19" s="84">
        <f>'Overstroming (score)'!$AA43</f>
        <v>44.324781499793723</v>
      </c>
      <c r="AO19" s="37" t="s">
        <v>121</v>
      </c>
      <c r="AP19" s="33">
        <f>'Overstroming (score)'!$AD43</f>
        <v>25</v>
      </c>
      <c r="AQ19" s="33">
        <f>'Overstroming (score)'!$AH43</f>
        <v>0</v>
      </c>
      <c r="AR19" s="33">
        <f>'Overstroming (score)'!$AJ43</f>
        <v>50</v>
      </c>
      <c r="AS19" s="33">
        <f>'Overstroming (score)'!$AL43</f>
        <v>50</v>
      </c>
      <c r="AT19" s="84">
        <f>'Overstroming (score)'!$AW43</f>
        <v>35.55251217039109</v>
      </c>
      <c r="AU19" s="40">
        <f>SUM(AK19:AT19)/9</f>
        <v>33.298221421247526</v>
      </c>
    </row>
    <row r="20" spans="1:47" x14ac:dyDescent="0.25">
      <c r="A20" s="4" t="s">
        <v>15</v>
      </c>
      <c r="B20" s="4" t="s">
        <v>25</v>
      </c>
      <c r="C20" s="40">
        <f>(N20+Y20+AJ20+AU20)/4</f>
        <v>33.25005599159703</v>
      </c>
      <c r="D20" s="36">
        <f>'Wateroverlast (score)'!$L51</f>
        <v>19.055283002877172</v>
      </c>
      <c r="E20" s="36">
        <f>'Wateroverlast (score)'!$V51</f>
        <v>19.055283002877172</v>
      </c>
      <c r="F20" s="19">
        <f>'Wateroverlast (score)'!$X51</f>
        <v>0</v>
      </c>
      <c r="G20" s="36">
        <f>'Wateroverlast (score)'!$AA51</f>
        <v>40.87460897833683</v>
      </c>
      <c r="H20" s="53" t="s">
        <v>121</v>
      </c>
      <c r="I20" s="36">
        <f>'Wateroverlast (score)'!$AH51</f>
        <v>28.124908365480927</v>
      </c>
      <c r="J20" s="36">
        <f>'Wateroverlast (score)'!$AL51</f>
        <v>15.384615384615385</v>
      </c>
      <c r="K20" s="19">
        <f>'Wateroverlast (score)'!$AN51</f>
        <v>100</v>
      </c>
      <c r="L20" s="19">
        <f>'Wateroverlast (score)'!$AP51</f>
        <v>50</v>
      </c>
      <c r="M20" s="36">
        <f>'Wateroverlast (score)'!$AZ51</f>
        <v>9.3749694551603096</v>
      </c>
      <c r="N20" s="40">
        <f>SUM(D20:M20)/9</f>
        <v>31.318852021038644</v>
      </c>
      <c r="O20" s="57">
        <f>'Hitte (score)'!$E51</f>
        <v>5.5914718067540168</v>
      </c>
      <c r="P20" s="57">
        <f>'Hitte (score)'!$G51</f>
        <v>4.6511627906976747</v>
      </c>
      <c r="Q20" s="55" t="s">
        <v>121</v>
      </c>
      <c r="R20" s="55" t="s">
        <v>121</v>
      </c>
      <c r="S20" s="13">
        <f>'Hitte (score)'!$M51</f>
        <v>75</v>
      </c>
      <c r="T20" s="13">
        <f>'Hitte (score)'!$O51</f>
        <v>0</v>
      </c>
      <c r="U20" s="57">
        <f>'Hitte (score)'!$T51</f>
        <v>63.263891906909059</v>
      </c>
      <c r="V20" s="55" t="s">
        <v>121</v>
      </c>
      <c r="W20" s="55" t="s">
        <v>121</v>
      </c>
      <c r="X20" s="55" t="s">
        <v>121</v>
      </c>
      <c r="Y20" s="40">
        <f>SUM(O20:X20)/5</f>
        <v>29.70130530087215</v>
      </c>
      <c r="Z20" s="34" t="s">
        <v>121</v>
      </c>
      <c r="AA20" s="16">
        <f>'Droogte (score)'!$E51</f>
        <v>100</v>
      </c>
      <c r="AB20" s="16">
        <f>'Droogte (score)'!$K51</f>
        <v>60</v>
      </c>
      <c r="AC20" s="35">
        <f>'Droogte (score)'!$Q51</f>
        <v>50.186216103528267</v>
      </c>
      <c r="AD20" s="16">
        <f>'Droogte (score)'!$S51</f>
        <v>50</v>
      </c>
      <c r="AE20" s="16">
        <f>'Droogte (score)'!$U51</f>
        <v>0</v>
      </c>
      <c r="AF20" s="34" t="s">
        <v>121</v>
      </c>
      <c r="AG20" s="34" t="s">
        <v>121</v>
      </c>
      <c r="AH20" s="34" t="s">
        <v>121</v>
      </c>
      <c r="AI20" s="16">
        <f>'Droogte (score)'!$W51</f>
        <v>0</v>
      </c>
      <c r="AJ20" s="40">
        <f>SUM(Z20:AI20)/6</f>
        <v>43.364369350588049</v>
      </c>
      <c r="AK20" s="84">
        <f>'Overstroming (score)'!$L51</f>
        <v>33.333333333333336</v>
      </c>
      <c r="AL20" s="84">
        <f>'Overstroming (score)'!$V51</f>
        <v>33.333333333333336</v>
      </c>
      <c r="AM20" s="33">
        <f>'Overstroming (score)'!$X51</f>
        <v>0</v>
      </c>
      <c r="AN20" s="84">
        <f>'Overstroming (score)'!$AA51</f>
        <v>40.87460897833683</v>
      </c>
      <c r="AO20" s="37" t="s">
        <v>121</v>
      </c>
      <c r="AP20" s="33">
        <f>'Overstroming (score)'!$AD51</f>
        <v>25</v>
      </c>
      <c r="AQ20" s="33">
        <f>'Overstroming (score)'!$AH51</f>
        <v>0</v>
      </c>
      <c r="AR20" s="33">
        <f>'Overstroming (score)'!$AJ51</f>
        <v>50</v>
      </c>
      <c r="AS20" s="33">
        <f>'Overstroming (score)'!$AL51</f>
        <v>50</v>
      </c>
      <c r="AT20" s="84">
        <f>'Overstroming (score)'!$AW51</f>
        <v>25</v>
      </c>
      <c r="AU20" s="40">
        <f>SUM(AK20:AT20)/9</f>
        <v>28.61569729388928</v>
      </c>
    </row>
    <row r="21" spans="1:47" x14ac:dyDescent="0.25">
      <c r="A21" s="4" t="s">
        <v>15</v>
      </c>
      <c r="B21" s="4" t="s">
        <v>17</v>
      </c>
      <c r="C21" s="40">
        <f>(N21+Y21+AJ21+AU21)/4</f>
        <v>38.73848308799581</v>
      </c>
      <c r="D21" s="36">
        <f>'Wateroverlast (score)'!$L53</f>
        <v>20.243813859399072</v>
      </c>
      <c r="E21" s="36">
        <f>'Wateroverlast (score)'!$V53</f>
        <v>20.243813859399072</v>
      </c>
      <c r="F21" s="19">
        <f>'Wateroverlast (score)'!$X53</f>
        <v>100</v>
      </c>
      <c r="G21" s="36">
        <f>'Wateroverlast (score)'!$AA53</f>
        <v>21.409390890233375</v>
      </c>
      <c r="H21" s="53" t="s">
        <v>121</v>
      </c>
      <c r="I21" s="36">
        <f>'Wateroverlast (score)'!$AH53</f>
        <v>30.947950054374207</v>
      </c>
      <c r="J21" s="36">
        <f>'Wateroverlast (score)'!$AL53</f>
        <v>23.076923076923077</v>
      </c>
      <c r="K21" s="19">
        <f>'Wateroverlast (score)'!$AN53</f>
        <v>50</v>
      </c>
      <c r="L21" s="19">
        <f>'Wateroverlast (score)'!$AP53</f>
        <v>50</v>
      </c>
      <c r="M21" s="36">
        <f>'Wateroverlast (score)'!$AZ53</f>
        <v>10.315983351458069</v>
      </c>
      <c r="N21" s="40">
        <f>SUM(D21:M21)/9</f>
        <v>36.248652787976312</v>
      </c>
      <c r="O21" s="57">
        <f>'Hitte (score)'!$E53</f>
        <v>9.2432764853001554</v>
      </c>
      <c r="P21" s="57">
        <f>'Hitte (score)'!$G53</f>
        <v>6.9767441860465116</v>
      </c>
      <c r="Q21" s="55" t="s">
        <v>121</v>
      </c>
      <c r="R21" s="55" t="s">
        <v>121</v>
      </c>
      <c r="S21" s="13">
        <f>'Hitte (score)'!$M53</f>
        <v>75</v>
      </c>
      <c r="T21" s="13">
        <f>'Hitte (score)'!$O53</f>
        <v>0</v>
      </c>
      <c r="U21" s="57">
        <f>'Hitte (score)'!$T53</f>
        <v>67.175869801512604</v>
      </c>
      <c r="V21" s="55" t="s">
        <v>121</v>
      </c>
      <c r="W21" s="55" t="s">
        <v>121</v>
      </c>
      <c r="X21" s="55" t="s">
        <v>121</v>
      </c>
      <c r="Y21" s="40">
        <f>SUM(O21:X21)/5</f>
        <v>31.679178094571853</v>
      </c>
      <c r="Z21" s="34" t="s">
        <v>121</v>
      </c>
      <c r="AA21" s="16">
        <f>'Droogte (score)'!$E53</f>
        <v>100</v>
      </c>
      <c r="AB21" s="16">
        <f>'Droogte (score)'!$K53</f>
        <v>100</v>
      </c>
      <c r="AC21" s="35">
        <f>'Droogte (score)'!$Q53</f>
        <v>40.637256306495324</v>
      </c>
      <c r="AD21" s="16">
        <f>'Droogte (score)'!$S53</f>
        <v>50</v>
      </c>
      <c r="AE21" s="16">
        <f>'Droogte (score)'!$U53</f>
        <v>0</v>
      </c>
      <c r="AF21" s="34" t="s">
        <v>121</v>
      </c>
      <c r="AG21" s="34" t="s">
        <v>121</v>
      </c>
      <c r="AH21" s="34" t="s">
        <v>121</v>
      </c>
      <c r="AI21" s="16">
        <f>'Droogte (score)'!$W53</f>
        <v>0</v>
      </c>
      <c r="AJ21" s="40">
        <f>SUM(Z21:AI21)/6</f>
        <v>48.439542717749219</v>
      </c>
      <c r="AK21" s="84">
        <f>'Overstroming (score)'!$L53</f>
        <v>36.679868318159777</v>
      </c>
      <c r="AL21" s="84">
        <f>'Overstroming (score)'!$V53</f>
        <v>36.679868318159777</v>
      </c>
      <c r="AM21" s="33">
        <f>'Overstroming (score)'!$X53</f>
        <v>100</v>
      </c>
      <c r="AN21" s="84">
        <f>'Overstroming (score)'!$AA53</f>
        <v>21.409390890233375</v>
      </c>
      <c r="AO21" s="37" t="s">
        <v>121</v>
      </c>
      <c r="AP21" s="33">
        <f>'Overstroming (score)'!$AD53</f>
        <v>25</v>
      </c>
      <c r="AQ21" s="33">
        <f>'Overstroming (score)'!$AH53</f>
        <v>0</v>
      </c>
      <c r="AR21" s="33">
        <f>'Overstroming (score)'!$AJ53</f>
        <v>50</v>
      </c>
      <c r="AS21" s="33">
        <f>'Overstroming (score)'!$AL53</f>
        <v>50</v>
      </c>
      <c r="AT21" s="84">
        <f>'Overstroming (score)'!$AW53</f>
        <v>27.509901238619832</v>
      </c>
      <c r="AU21" s="40">
        <f>SUM(AK21:AT21)/9</f>
        <v>38.586558751685857</v>
      </c>
    </row>
    <row r="22" spans="1:47" x14ac:dyDescent="0.25">
      <c r="A22" s="4" t="s">
        <v>32</v>
      </c>
      <c r="B22" s="4" t="s">
        <v>34</v>
      </c>
      <c r="C22" s="40">
        <f>(N22+Y22+AJ22+AU22)/4</f>
        <v>29.503061897954936</v>
      </c>
      <c r="D22" s="36">
        <f>'Wateroverlast (score)'!$L5</f>
        <v>6.5638458097414158</v>
      </c>
      <c r="E22" s="36">
        <f>'Wateroverlast (score)'!$V5</f>
        <v>6.5638458097414158</v>
      </c>
      <c r="F22" s="19">
        <f>'Wateroverlast (score)'!$X5</f>
        <v>0</v>
      </c>
      <c r="G22" s="36">
        <f>'Wateroverlast (score)'!$AA5</f>
        <v>0</v>
      </c>
      <c r="H22" s="53" t="s">
        <v>121</v>
      </c>
      <c r="I22" s="36">
        <f>'Wateroverlast (score)'!$AH5</f>
        <v>6.6290167700185059</v>
      </c>
      <c r="J22" s="36">
        <f>'Wateroverlast (score)'!$AL5</f>
        <v>7.6923076923076925</v>
      </c>
      <c r="K22" s="19">
        <f>'Wateroverlast (score)'!$AN5</f>
        <v>50</v>
      </c>
      <c r="L22" s="19">
        <f>'Wateroverlast (score)'!$AP5</f>
        <v>50</v>
      </c>
      <c r="M22" s="36">
        <f>'Wateroverlast (score)'!$AZ5</f>
        <v>2.2096722566728353</v>
      </c>
      <c r="N22" s="40">
        <f>SUM(D22:M22)/9</f>
        <v>14.406520926497986</v>
      </c>
      <c r="O22" s="57">
        <f>'Hitte (score)'!$E5</f>
        <v>35.793379169789056</v>
      </c>
      <c r="P22" s="57">
        <f>'Hitte (score)'!$G5</f>
        <v>6.9767441860465116</v>
      </c>
      <c r="Q22" s="55" t="s">
        <v>121</v>
      </c>
      <c r="R22" s="55" t="s">
        <v>121</v>
      </c>
      <c r="S22" s="13">
        <f>'Hitte (score)'!$M5</f>
        <v>100</v>
      </c>
      <c r="T22" s="13">
        <f>'Hitte (score)'!$O5</f>
        <v>0</v>
      </c>
      <c r="U22" s="57">
        <f>'Hitte (score)'!$T5</f>
        <v>65.18906552632879</v>
      </c>
      <c r="V22" s="55" t="s">
        <v>121</v>
      </c>
      <c r="W22" s="55" t="s">
        <v>121</v>
      </c>
      <c r="X22" s="55" t="s">
        <v>121</v>
      </c>
      <c r="Y22" s="40">
        <f>SUM(O22:X22)/5</f>
        <v>41.591837776432868</v>
      </c>
      <c r="Z22" s="34" t="s">
        <v>121</v>
      </c>
      <c r="AA22" s="16">
        <f>'Droogte (score)'!$E5</f>
        <v>50</v>
      </c>
      <c r="AB22" s="16">
        <f>'Droogte (score)'!$K5</f>
        <v>20</v>
      </c>
      <c r="AC22" s="35">
        <f>'Droogte (score)'!$Q5</f>
        <v>18.75</v>
      </c>
      <c r="AD22" s="16">
        <f>'Droogte (score)'!$S5</f>
        <v>100</v>
      </c>
      <c r="AE22" s="16">
        <f>'Droogte (score)'!$U5</f>
        <v>0</v>
      </c>
      <c r="AF22" s="34" t="s">
        <v>121</v>
      </c>
      <c r="AG22" s="34" t="s">
        <v>121</v>
      </c>
      <c r="AH22" s="34" t="s">
        <v>121</v>
      </c>
      <c r="AI22" s="16">
        <f>'Droogte (score)'!$W5</f>
        <v>100</v>
      </c>
      <c r="AJ22" s="40">
        <f>SUM(Z22:AI22)/6</f>
        <v>48.125</v>
      </c>
      <c r="AK22" s="84">
        <f>'Overstroming (score)'!$L5</f>
        <v>0</v>
      </c>
      <c r="AL22" s="84">
        <f>'Overstroming (score)'!$V5</f>
        <v>0</v>
      </c>
      <c r="AM22" s="33">
        <f>'Overstroming (score)'!$X5</f>
        <v>0</v>
      </c>
      <c r="AN22" s="84">
        <f>'Overstroming (score)'!$AA5</f>
        <v>0</v>
      </c>
      <c r="AO22" s="37" t="s">
        <v>121</v>
      </c>
      <c r="AP22" s="33">
        <f>'Overstroming (score)'!$AD5</f>
        <v>25</v>
      </c>
      <c r="AQ22" s="33">
        <f>'Overstroming (score)'!$AH5</f>
        <v>0</v>
      </c>
      <c r="AR22" s="33">
        <f>'Overstroming (score)'!$AJ5</f>
        <v>50</v>
      </c>
      <c r="AS22" s="33">
        <f>'Overstroming (score)'!$AL5</f>
        <v>50</v>
      </c>
      <c r="AT22" s="84">
        <f>'Overstroming (score)'!$AW5</f>
        <v>0</v>
      </c>
      <c r="AU22" s="40">
        <f>SUM(AK22:AT22)/9</f>
        <v>13.888888888888889</v>
      </c>
    </row>
    <row r="23" spans="1:47" x14ac:dyDescent="0.25">
      <c r="A23" s="4" t="s">
        <v>32</v>
      </c>
      <c r="B23" s="4" t="s">
        <v>40</v>
      </c>
      <c r="C23" s="40">
        <f>(N23+Y23+AJ23+AU23)/4</f>
        <v>32.119537056856068</v>
      </c>
      <c r="D23" s="36">
        <f>'Wateroverlast (score)'!$L7</f>
        <v>13.634724332966677</v>
      </c>
      <c r="E23" s="36">
        <f>'Wateroverlast (score)'!$V7</f>
        <v>13.634724332966677</v>
      </c>
      <c r="F23" s="19">
        <f>'Wateroverlast (score)'!$X7</f>
        <v>0</v>
      </c>
      <c r="G23" s="36">
        <f>'Wateroverlast (score)'!$AA7</f>
        <v>5.3433504757679365E-3</v>
      </c>
      <c r="H23" s="53" t="s">
        <v>121</v>
      </c>
      <c r="I23" s="36">
        <f>'Wateroverlast (score)'!$AH7</f>
        <v>16.281941332469469</v>
      </c>
      <c r="J23" s="36">
        <f>'Wateroverlast (score)'!$AL7</f>
        <v>7.6923076923076925</v>
      </c>
      <c r="K23" s="19">
        <f>'Wateroverlast (score)'!$AN7</f>
        <v>50</v>
      </c>
      <c r="L23" s="19">
        <f>'Wateroverlast (score)'!$AP7</f>
        <v>50</v>
      </c>
      <c r="M23" s="36">
        <f>'Wateroverlast (score)'!$AZ7</f>
        <v>5.4273137774898226</v>
      </c>
      <c r="N23" s="40">
        <f>SUM(D23:M23)/9</f>
        <v>17.408483868741786</v>
      </c>
      <c r="O23" s="57">
        <f>'Hitte (score)'!$E7</f>
        <v>37.9302536621013</v>
      </c>
      <c r="P23" s="57">
        <f>'Hitte (score)'!$G7</f>
        <v>18.604651162790699</v>
      </c>
      <c r="Q23" s="55" t="s">
        <v>121</v>
      </c>
      <c r="R23" s="55" t="s">
        <v>121</v>
      </c>
      <c r="S23" s="13">
        <f>'Hitte (score)'!$M7</f>
        <v>100</v>
      </c>
      <c r="T23" s="13">
        <f>'Hitte (score)'!$O7</f>
        <v>0</v>
      </c>
      <c r="U23" s="57">
        <f>'Hitte (score)'!$T7</f>
        <v>76.716558274118256</v>
      </c>
      <c r="V23" s="55" t="s">
        <v>121</v>
      </c>
      <c r="W23" s="55" t="s">
        <v>121</v>
      </c>
      <c r="X23" s="55" t="s">
        <v>121</v>
      </c>
      <c r="Y23" s="40">
        <f>SUM(O23:X23)/5</f>
        <v>46.650292619802052</v>
      </c>
      <c r="Z23" s="34" t="s">
        <v>121</v>
      </c>
      <c r="AA23" s="16">
        <f>'Droogte (score)'!$E7</f>
        <v>100</v>
      </c>
      <c r="AB23" s="16">
        <f>'Droogte (score)'!$K7</f>
        <v>40</v>
      </c>
      <c r="AC23" s="35">
        <f>'Droogte (score)'!$Q7</f>
        <v>63.179334866298689</v>
      </c>
      <c r="AD23" s="16">
        <f>'Droogte (score)'!$S7</f>
        <v>100</v>
      </c>
      <c r="AE23" s="16">
        <f>'Droogte (score)'!$U7</f>
        <v>0</v>
      </c>
      <c r="AF23" s="34" t="s">
        <v>121</v>
      </c>
      <c r="AG23" s="34" t="s">
        <v>121</v>
      </c>
      <c r="AH23" s="34" t="s">
        <v>121</v>
      </c>
      <c r="AI23" s="16">
        <f>'Droogte (score)'!$W7</f>
        <v>0</v>
      </c>
      <c r="AJ23" s="40">
        <f>SUM(Z23:AI23)/6</f>
        <v>50.529889144383112</v>
      </c>
      <c r="AK23" s="84">
        <f>'Overstroming (score)'!$L7</f>
        <v>0</v>
      </c>
      <c r="AL23" s="84">
        <f>'Overstroming (score)'!$V7</f>
        <v>0</v>
      </c>
      <c r="AM23" s="33">
        <f>'Overstroming (score)'!$X7</f>
        <v>0</v>
      </c>
      <c r="AN23" s="84">
        <f>'Overstroming (score)'!$AA7</f>
        <v>5.3433504757679365E-3</v>
      </c>
      <c r="AO23" s="37" t="s">
        <v>121</v>
      </c>
      <c r="AP23" s="33">
        <f>'Overstroming (score)'!$AD7</f>
        <v>25</v>
      </c>
      <c r="AQ23" s="33">
        <f>'Overstroming (score)'!$AH7</f>
        <v>0</v>
      </c>
      <c r="AR23" s="33">
        <f>'Overstroming (score)'!$AJ7</f>
        <v>50</v>
      </c>
      <c r="AS23" s="33">
        <f>'Overstroming (score)'!$AL7</f>
        <v>50</v>
      </c>
      <c r="AT23" s="84">
        <f>'Overstroming (score)'!$AW7</f>
        <v>0</v>
      </c>
      <c r="AU23" s="40">
        <f>SUM(AK23:AT23)/9</f>
        <v>13.889482594497307</v>
      </c>
    </row>
    <row r="24" spans="1:47" x14ac:dyDescent="0.25">
      <c r="A24" s="4" t="s">
        <v>32</v>
      </c>
      <c r="B24" s="4" t="s">
        <v>43</v>
      </c>
      <c r="C24" s="40">
        <f>(N24+Y24+AJ24+AU24)/4</f>
        <v>15.264860000647571</v>
      </c>
      <c r="D24" s="36">
        <f>'Wateroverlast (score)'!$L12</f>
        <v>5.1640144181580645</v>
      </c>
      <c r="E24" s="36">
        <f>'Wateroverlast (score)'!$V12</f>
        <v>5.1640144181580645</v>
      </c>
      <c r="F24" s="19">
        <f>'Wateroverlast (score)'!$X12</f>
        <v>0</v>
      </c>
      <c r="G24" s="36">
        <f>'Wateroverlast (score)'!$AA12</f>
        <v>0.37939173117894981</v>
      </c>
      <c r="H24" s="53" t="s">
        <v>121</v>
      </c>
      <c r="I24" s="36">
        <f>'Wateroverlast (score)'!$AH12</f>
        <v>0</v>
      </c>
      <c r="J24" s="36">
        <f>'Wateroverlast (score)'!$AL12</f>
        <v>15.384615384615385</v>
      </c>
      <c r="K24" s="19">
        <f>'Wateroverlast (score)'!$AN12</f>
        <v>0</v>
      </c>
      <c r="L24" s="19">
        <f>'Wateroverlast (score)'!$AP12</f>
        <v>0</v>
      </c>
      <c r="M24" s="36">
        <f>'Wateroverlast (score)'!$AZ12</f>
        <v>0</v>
      </c>
      <c r="N24" s="40">
        <f>SUM(D24:M24)/9</f>
        <v>2.8991151057900515</v>
      </c>
      <c r="O24" s="57">
        <f>'Hitte (score)'!$E12</f>
        <v>28.037657032123139</v>
      </c>
      <c r="P24" s="57">
        <f>'Hitte (score)'!$G12</f>
        <v>4.6511627906976747</v>
      </c>
      <c r="Q24" s="55" t="s">
        <v>121</v>
      </c>
      <c r="R24" s="55" t="s">
        <v>121</v>
      </c>
      <c r="S24" s="13">
        <f>'Hitte (score)'!$M12</f>
        <v>100</v>
      </c>
      <c r="T24" s="13">
        <f>'Hitte (score)'!$O12</f>
        <v>0</v>
      </c>
      <c r="U24" s="57">
        <f>'Hitte (score)'!$T12</f>
        <v>42.978602577845571</v>
      </c>
      <c r="V24" s="55" t="s">
        <v>121</v>
      </c>
      <c r="W24" s="55" t="s">
        <v>121</v>
      </c>
      <c r="X24" s="55" t="s">
        <v>121</v>
      </c>
      <c r="Y24" s="40">
        <f>SUM(O24:X24)/5</f>
        <v>35.133484480133276</v>
      </c>
      <c r="Z24" s="34" t="s">
        <v>121</v>
      </c>
      <c r="AA24" s="16">
        <f>'Droogte (score)'!$E12</f>
        <v>0</v>
      </c>
      <c r="AB24" s="16">
        <f>'Droogte (score)'!$K12</f>
        <v>0</v>
      </c>
      <c r="AC24" s="35">
        <f>'Droogte (score)'!$Q12</f>
        <v>37.908114679215771</v>
      </c>
      <c r="AD24" s="16">
        <f>'Droogte (score)'!$S12</f>
        <v>100</v>
      </c>
      <c r="AE24" s="16">
        <f>'Droogte (score)'!$U12</f>
        <v>0</v>
      </c>
      <c r="AF24" s="34" t="s">
        <v>121</v>
      </c>
      <c r="AG24" s="34" t="s">
        <v>121</v>
      </c>
      <c r="AH24" s="34" t="s">
        <v>121</v>
      </c>
      <c r="AI24" s="16">
        <f>'Droogte (score)'!$W12</f>
        <v>0</v>
      </c>
      <c r="AJ24" s="40">
        <f>SUM(Z24:AI24)/6</f>
        <v>22.984685779869295</v>
      </c>
      <c r="AK24" s="84">
        <f>'Overstroming (score)'!$L12</f>
        <v>0</v>
      </c>
      <c r="AL24" s="84">
        <f>'Overstroming (score)'!$V12</f>
        <v>0</v>
      </c>
      <c r="AM24" s="33">
        <f>'Overstroming (score)'!$X12</f>
        <v>0</v>
      </c>
      <c r="AN24" s="84">
        <f>'Overstroming (score)'!$AA12</f>
        <v>0.37939173117894981</v>
      </c>
      <c r="AO24" s="37" t="s">
        <v>121</v>
      </c>
      <c r="AP24" s="33">
        <f>'Overstroming (score)'!$AD12</f>
        <v>0</v>
      </c>
      <c r="AQ24" s="33">
        <f>'Overstroming (score)'!$AH12</f>
        <v>0</v>
      </c>
      <c r="AR24" s="33">
        <f>'Overstroming (score)'!$AJ12</f>
        <v>0</v>
      </c>
      <c r="AS24" s="33">
        <f>'Overstroming (score)'!$AL12</f>
        <v>0</v>
      </c>
      <c r="AT24" s="84">
        <f>'Overstroming (score)'!$AW12</f>
        <v>0</v>
      </c>
      <c r="AU24" s="40">
        <f>SUM(AK24:AT24)/9</f>
        <v>4.2154636797661092E-2</v>
      </c>
    </row>
    <row r="25" spans="1:47" x14ac:dyDescent="0.25">
      <c r="A25" s="4" t="s">
        <v>32</v>
      </c>
      <c r="B25" s="4" t="s">
        <v>48</v>
      </c>
      <c r="C25" s="40">
        <f>(N25+Y25+AJ25+AU25)/4</f>
        <v>35.995971113869572</v>
      </c>
      <c r="D25" s="36">
        <f>'Wateroverlast (score)'!$L23</f>
        <v>1.874556556643445</v>
      </c>
      <c r="E25" s="36">
        <f>'Wateroverlast (score)'!$V23</f>
        <v>1.874556556643445</v>
      </c>
      <c r="F25" s="19">
        <f>'Wateroverlast (score)'!$X23</f>
        <v>0</v>
      </c>
      <c r="G25" s="36">
        <f>'Wateroverlast (score)'!$AA23</f>
        <v>100.00000000000007</v>
      </c>
      <c r="H25" s="53" t="s">
        <v>121</v>
      </c>
      <c r="I25" s="36">
        <f>'Wateroverlast (score)'!$AH23</f>
        <v>3.1681755017289843</v>
      </c>
      <c r="J25" s="36">
        <f>'Wateroverlast (score)'!$AL23</f>
        <v>0</v>
      </c>
      <c r="K25" s="19">
        <f>'Wateroverlast (score)'!$AN23</f>
        <v>50</v>
      </c>
      <c r="L25" s="19">
        <f>'Wateroverlast (score)'!$AP23</f>
        <v>50</v>
      </c>
      <c r="M25" s="36">
        <f>'Wateroverlast (score)'!$AZ23</f>
        <v>1.0560585005763281</v>
      </c>
      <c r="N25" s="40">
        <f>SUM(D25:M25)/9</f>
        <v>23.108149679510252</v>
      </c>
      <c r="O25" s="57">
        <f>'Hitte (score)'!$E23</f>
        <v>6.56715403415805E-2</v>
      </c>
      <c r="P25" s="57">
        <f>'Hitte (score)'!$G23</f>
        <v>0</v>
      </c>
      <c r="Q25" s="55" t="s">
        <v>121</v>
      </c>
      <c r="R25" s="55" t="s">
        <v>121</v>
      </c>
      <c r="S25" s="13">
        <f>'Hitte (score)'!$M23</f>
        <v>50</v>
      </c>
      <c r="T25" s="13">
        <f>'Hitte (score)'!$O23</f>
        <v>0</v>
      </c>
      <c r="U25" s="57">
        <f>'Hitte (score)'!$T23</f>
        <v>58.517945447414689</v>
      </c>
      <c r="V25" s="55" t="s">
        <v>121</v>
      </c>
      <c r="W25" s="55" t="s">
        <v>121</v>
      </c>
      <c r="X25" s="55" t="s">
        <v>121</v>
      </c>
      <c r="Y25" s="40">
        <f>SUM(O25:X25)/5</f>
        <v>21.716723397551256</v>
      </c>
      <c r="Z25" s="34" t="s">
        <v>121</v>
      </c>
      <c r="AA25" s="16">
        <f>'Droogte (score)'!$E23</f>
        <v>100</v>
      </c>
      <c r="AB25" s="16">
        <f>'Droogte (score)'!$K23</f>
        <v>20</v>
      </c>
      <c r="AC25" s="35">
        <f>'Droogte (score)'!$Q23</f>
        <v>65.507312219532679</v>
      </c>
      <c r="AD25" s="16">
        <f>'Droogte (score)'!$S23</f>
        <v>100</v>
      </c>
      <c r="AE25" s="16">
        <f>'Droogte (score)'!$U23</f>
        <v>0</v>
      </c>
      <c r="AF25" s="34" t="s">
        <v>121</v>
      </c>
      <c r="AG25" s="34" t="s">
        <v>121</v>
      </c>
      <c r="AH25" s="34" t="s">
        <v>121</v>
      </c>
      <c r="AI25" s="16">
        <f>'Droogte (score)'!$W23</f>
        <v>0</v>
      </c>
      <c r="AJ25" s="40">
        <f>SUM(Z25:AI25)/6</f>
        <v>47.584552036588775</v>
      </c>
      <c r="AK25" s="84">
        <f>'Overstroming (score)'!$L23</f>
        <v>41.516412391437051</v>
      </c>
      <c r="AL25" s="84">
        <f>'Overstroming (score)'!$V23</f>
        <v>41.516412391437051</v>
      </c>
      <c r="AM25" s="33">
        <f>'Overstroming (score)'!$X23</f>
        <v>0</v>
      </c>
      <c r="AN25" s="84">
        <f>'Overstroming (score)'!$AA23</f>
        <v>100.00000000000007</v>
      </c>
      <c r="AO25" s="37" t="s">
        <v>121</v>
      </c>
      <c r="AP25" s="33">
        <f>'Overstroming (score)'!$AD23</f>
        <v>50</v>
      </c>
      <c r="AQ25" s="33">
        <f>'Overstroming (score)'!$AH23</f>
        <v>0</v>
      </c>
      <c r="AR25" s="33">
        <f>'Overstroming (score)'!$AJ23</f>
        <v>100</v>
      </c>
      <c r="AS25" s="33">
        <f>'Overstroming (score)'!$AL23</f>
        <v>100</v>
      </c>
      <c r="AT25" s="84">
        <f>'Overstroming (score)'!$AW23</f>
        <v>31.13730929357779</v>
      </c>
      <c r="AU25" s="40">
        <f>SUM(AK25:AT25)/9</f>
        <v>51.574459341827996</v>
      </c>
    </row>
    <row r="26" spans="1:47" x14ac:dyDescent="0.25">
      <c r="A26" s="4" t="s">
        <v>32</v>
      </c>
      <c r="B26" s="4" t="s">
        <v>33</v>
      </c>
      <c r="C26" s="40">
        <f>(N26+Y26+AJ26+AU26)/4</f>
        <v>18.841586521769486</v>
      </c>
      <c r="D26" s="36">
        <f>'Wateroverlast (score)'!$L25</f>
        <v>3.7583829504880319</v>
      </c>
      <c r="E26" s="36">
        <f>'Wateroverlast (score)'!$V25</f>
        <v>3.7583829504880319</v>
      </c>
      <c r="F26" s="19">
        <f>'Wateroverlast (score)'!$X25</f>
        <v>0</v>
      </c>
      <c r="G26" s="36">
        <f>'Wateroverlast (score)'!$AA25</f>
        <v>8.16003275929212</v>
      </c>
      <c r="H26" s="53" t="s">
        <v>121</v>
      </c>
      <c r="I26" s="36">
        <f>'Wateroverlast (score)'!$AH25</f>
        <v>8.2978621725199577</v>
      </c>
      <c r="J26" s="36">
        <f>'Wateroverlast (score)'!$AL25</f>
        <v>0</v>
      </c>
      <c r="K26" s="19">
        <f>'Wateroverlast (score)'!$AN25</f>
        <v>0</v>
      </c>
      <c r="L26" s="19">
        <f>'Wateroverlast (score)'!$AP25</f>
        <v>0</v>
      </c>
      <c r="M26" s="36">
        <f>'Wateroverlast (score)'!$AZ25</f>
        <v>2.7659540575066526</v>
      </c>
      <c r="N26" s="40">
        <f>SUM(D26:M26)/9</f>
        <v>2.9711794322549769</v>
      </c>
      <c r="O26" s="57">
        <f>'Hitte (score)'!$E25</f>
        <v>0</v>
      </c>
      <c r="P26" s="57">
        <f>'Hitte (score)'!$G25</f>
        <v>0</v>
      </c>
      <c r="Q26" s="55" t="s">
        <v>121</v>
      </c>
      <c r="R26" s="55" t="s">
        <v>121</v>
      </c>
      <c r="S26" s="13">
        <f>'Hitte (score)'!$M25</f>
        <v>100</v>
      </c>
      <c r="T26" s="13">
        <f>'Hitte (score)'!$O25</f>
        <v>0</v>
      </c>
      <c r="U26" s="57">
        <f>'Hitte (score)'!$T25</f>
        <v>22.448877157172774</v>
      </c>
      <c r="V26" s="55" t="s">
        <v>121</v>
      </c>
      <c r="W26" s="55" t="s">
        <v>121</v>
      </c>
      <c r="X26" s="55" t="s">
        <v>121</v>
      </c>
      <c r="Y26" s="40">
        <f>SUM(O26:X26)/5</f>
        <v>24.489775431434555</v>
      </c>
      <c r="Z26" s="34" t="s">
        <v>121</v>
      </c>
      <c r="AA26" s="16">
        <f>'Droogte (score)'!$E25</f>
        <v>50</v>
      </c>
      <c r="AB26" s="16">
        <f>'Droogte (score)'!$K25</f>
        <v>60</v>
      </c>
      <c r="AC26" s="35">
        <f>'Droogte (score)'!$Q25</f>
        <v>70.139752186401722</v>
      </c>
      <c r="AD26" s="16">
        <f>'Droogte (score)'!$S25</f>
        <v>100</v>
      </c>
      <c r="AE26" s="16">
        <f>'Droogte (score)'!$U25</f>
        <v>0</v>
      </c>
      <c r="AF26" s="34" t="s">
        <v>121</v>
      </c>
      <c r="AG26" s="34" t="s">
        <v>121</v>
      </c>
      <c r="AH26" s="34" t="s">
        <v>121</v>
      </c>
      <c r="AI26" s="16">
        <f>'Droogte (score)'!$W25</f>
        <v>0</v>
      </c>
      <c r="AJ26" s="40">
        <f>SUM(Z26:AI26)/6</f>
        <v>46.689958697733623</v>
      </c>
      <c r="AK26" s="84">
        <f>'Overstroming (score)'!$L25</f>
        <v>1.010494535127648</v>
      </c>
      <c r="AL26" s="84">
        <f>'Overstroming (score)'!$V25</f>
        <v>1.010494535127648</v>
      </c>
      <c r="AM26" s="33">
        <f>'Overstroming (score)'!$X25</f>
        <v>0</v>
      </c>
      <c r="AN26" s="84">
        <f>'Overstroming (score)'!$AA25</f>
        <v>8.16003275929212</v>
      </c>
      <c r="AO26" s="37" t="s">
        <v>121</v>
      </c>
      <c r="AP26" s="33">
        <f>'Overstroming (score)'!$AD25</f>
        <v>0</v>
      </c>
      <c r="AQ26" s="33">
        <f>'Overstroming (score)'!$AH25</f>
        <v>0</v>
      </c>
      <c r="AR26" s="33">
        <f>'Overstroming (score)'!$AJ25</f>
        <v>0</v>
      </c>
      <c r="AS26" s="33">
        <f>'Overstroming (score)'!$AL25</f>
        <v>0</v>
      </c>
      <c r="AT26" s="84">
        <f>'Overstroming (score)'!$AW25</f>
        <v>0.75787090134573598</v>
      </c>
      <c r="AU26" s="40">
        <f>SUM(AK26:AT26)/9</f>
        <v>1.2154325256547946</v>
      </c>
    </row>
    <row r="27" spans="1:47" x14ac:dyDescent="0.25">
      <c r="A27" s="4" t="s">
        <v>32</v>
      </c>
      <c r="B27" s="4" t="s">
        <v>39</v>
      </c>
      <c r="C27" s="40">
        <f>(N27+Y27+AJ27+AU27)/4</f>
        <v>28.11608549223487</v>
      </c>
      <c r="D27" s="36">
        <f>'Wateroverlast (score)'!$L27</f>
        <v>9.3228337515531887</v>
      </c>
      <c r="E27" s="36">
        <f>'Wateroverlast (score)'!$V27</f>
        <v>9.3228337515531887</v>
      </c>
      <c r="F27" s="19">
        <f>'Wateroverlast (score)'!$X27</f>
        <v>0</v>
      </c>
      <c r="G27" s="36">
        <f>'Wateroverlast (score)'!$AA27</f>
        <v>0</v>
      </c>
      <c r="H27" s="53" t="s">
        <v>121</v>
      </c>
      <c r="I27" s="36">
        <f>'Wateroverlast (score)'!$AH27</f>
        <v>7.7661590909914384</v>
      </c>
      <c r="J27" s="36">
        <f>'Wateroverlast (score)'!$AL27</f>
        <v>15.384615384615385</v>
      </c>
      <c r="K27" s="19">
        <f>'Wateroverlast (score)'!$AN27</f>
        <v>50</v>
      </c>
      <c r="L27" s="19">
        <f>'Wateroverlast (score)'!$AP27</f>
        <v>0</v>
      </c>
      <c r="M27" s="36">
        <f>'Wateroverlast (score)'!$AZ27</f>
        <v>35.922053030330481</v>
      </c>
      <c r="N27" s="40">
        <f>SUM(D27:M27)/9</f>
        <v>14.190943889893743</v>
      </c>
      <c r="O27" s="57">
        <f>'Hitte (score)'!$E27</f>
        <v>36.610546449053345</v>
      </c>
      <c r="P27" s="57">
        <f>'Hitte (score)'!$G27</f>
        <v>11.627906976744185</v>
      </c>
      <c r="Q27" s="55" t="s">
        <v>121</v>
      </c>
      <c r="R27" s="55" t="s">
        <v>121</v>
      </c>
      <c r="S27" s="13">
        <f>'Hitte (score)'!$M27</f>
        <v>100</v>
      </c>
      <c r="T27" s="13">
        <f>'Hitte (score)'!$O27</f>
        <v>0</v>
      </c>
      <c r="U27" s="57">
        <f>'Hitte (score)'!$T27</f>
        <v>75.883166599060672</v>
      </c>
      <c r="V27" s="55" t="s">
        <v>121</v>
      </c>
      <c r="W27" s="55" t="s">
        <v>121</v>
      </c>
      <c r="X27" s="55" t="s">
        <v>121</v>
      </c>
      <c r="Y27" s="40">
        <f>SUM(O27:X27)/5</f>
        <v>44.824324004971643</v>
      </c>
      <c r="Z27" s="34" t="s">
        <v>121</v>
      </c>
      <c r="AA27" s="16">
        <f>'Droogte (score)'!$E27</f>
        <v>100</v>
      </c>
      <c r="AB27" s="16">
        <f>'Droogte (score)'!$K27</f>
        <v>20</v>
      </c>
      <c r="AC27" s="35">
        <f>'Droogte (score)'!$Q27</f>
        <v>6.25</v>
      </c>
      <c r="AD27" s="16">
        <f>'Droogte (score)'!$S27</f>
        <v>100</v>
      </c>
      <c r="AE27" s="16">
        <f>'Droogte (score)'!$U27</f>
        <v>0</v>
      </c>
      <c r="AF27" s="34" t="s">
        <v>121</v>
      </c>
      <c r="AG27" s="34" t="s">
        <v>121</v>
      </c>
      <c r="AH27" s="34" t="s">
        <v>121</v>
      </c>
      <c r="AI27" s="16">
        <f>'Droogte (score)'!$W27</f>
        <v>0</v>
      </c>
      <c r="AJ27" s="40">
        <f>SUM(Z27:AI27)/6</f>
        <v>37.708333333333336</v>
      </c>
      <c r="AK27" s="84">
        <f>'Overstroming (score)'!$L27</f>
        <v>33.333333333333336</v>
      </c>
      <c r="AL27" s="84">
        <f>'Overstroming (score)'!$V27</f>
        <v>33.333333333333336</v>
      </c>
      <c r="AM27" s="33">
        <f>'Overstroming (score)'!$X27</f>
        <v>0</v>
      </c>
      <c r="AN27" s="84">
        <f>'Overstroming (score)'!$AA27</f>
        <v>0</v>
      </c>
      <c r="AO27" s="37" t="s">
        <v>121</v>
      </c>
      <c r="AP27" s="33">
        <f>'Overstroming (score)'!$AD27</f>
        <v>0</v>
      </c>
      <c r="AQ27" s="33">
        <f>'Overstroming (score)'!$AH27</f>
        <v>0</v>
      </c>
      <c r="AR27" s="33">
        <f>'Overstroming (score)'!$AJ27</f>
        <v>50</v>
      </c>
      <c r="AS27" s="33">
        <f>'Overstroming (score)'!$AL27</f>
        <v>0</v>
      </c>
      <c r="AT27" s="84">
        <f>'Overstroming (score)'!$AW27</f>
        <v>25</v>
      </c>
      <c r="AU27" s="40">
        <f>SUM(AK27:AT27)/9</f>
        <v>15.740740740740742</v>
      </c>
    </row>
    <row r="28" spans="1:47" x14ac:dyDescent="0.25">
      <c r="A28" s="4" t="s">
        <v>32</v>
      </c>
      <c r="B28" s="4" t="s">
        <v>38</v>
      </c>
      <c r="C28" s="40">
        <f>(N28+Y28+AJ28+AU28)/4</f>
        <v>19.496085232219535</v>
      </c>
      <c r="D28" s="36">
        <f>'Wateroverlast (score)'!$L28</f>
        <v>8.4065647495124818</v>
      </c>
      <c r="E28" s="36">
        <f>'Wateroverlast (score)'!$V28</f>
        <v>8.4065647495124818</v>
      </c>
      <c r="F28" s="19">
        <f>'Wateroverlast (score)'!$X28</f>
        <v>0</v>
      </c>
      <c r="G28" s="36">
        <f>'Wateroverlast (score)'!$AA28</f>
        <v>0</v>
      </c>
      <c r="H28" s="53" t="s">
        <v>121</v>
      </c>
      <c r="I28" s="36">
        <f>'Wateroverlast (score)'!$AH28</f>
        <v>9.7772330878442393</v>
      </c>
      <c r="J28" s="36">
        <f>'Wateroverlast (score)'!$AL28</f>
        <v>0</v>
      </c>
      <c r="K28" s="19">
        <f>'Wateroverlast (score)'!$AN28</f>
        <v>0</v>
      </c>
      <c r="L28" s="19">
        <f>'Wateroverlast (score)'!$AP28</f>
        <v>0</v>
      </c>
      <c r="M28" s="36">
        <f>'Wateroverlast (score)'!$AZ28</f>
        <v>3.2590776959480796</v>
      </c>
      <c r="N28" s="40">
        <f>SUM(D28:M28)/9</f>
        <v>3.3166044758685871</v>
      </c>
      <c r="O28" s="57">
        <f>'Hitte (score)'!$E28</f>
        <v>36.263259775285661</v>
      </c>
      <c r="P28" s="57">
        <f>'Hitte (score)'!$G28</f>
        <v>13.953488372093023</v>
      </c>
      <c r="Q28" s="55" t="s">
        <v>121</v>
      </c>
      <c r="R28" s="55" t="s">
        <v>121</v>
      </c>
      <c r="S28" s="13">
        <f>'Hitte (score)'!$M28</f>
        <v>100</v>
      </c>
      <c r="T28" s="13">
        <f>'Hitte (score)'!$O28</f>
        <v>0</v>
      </c>
      <c r="U28" s="57">
        <f>'Hitte (score)'!$T28</f>
        <v>76.246934117669099</v>
      </c>
      <c r="V28" s="55" t="s">
        <v>121</v>
      </c>
      <c r="W28" s="55" t="s">
        <v>121</v>
      </c>
      <c r="X28" s="55" t="s">
        <v>121</v>
      </c>
      <c r="Y28" s="40">
        <f>SUM(O28:X28)/5</f>
        <v>45.292736453009553</v>
      </c>
      <c r="Z28" s="34" t="s">
        <v>121</v>
      </c>
      <c r="AA28" s="16">
        <f>'Droogte (score)'!$E28</f>
        <v>50</v>
      </c>
      <c r="AB28" s="16">
        <f>'Droogte (score)'!$K28</f>
        <v>20</v>
      </c>
      <c r="AC28" s="35">
        <f>'Droogte (score)'!$Q28</f>
        <v>6.25</v>
      </c>
      <c r="AD28" s="16">
        <f>'Droogte (score)'!$S28</f>
        <v>100</v>
      </c>
      <c r="AE28" s="16">
        <f>'Droogte (score)'!$U28</f>
        <v>0</v>
      </c>
      <c r="AF28" s="34" t="s">
        <v>121</v>
      </c>
      <c r="AG28" s="34" t="s">
        <v>121</v>
      </c>
      <c r="AH28" s="34" t="s">
        <v>121</v>
      </c>
      <c r="AI28" s="16">
        <f>'Droogte (score)'!$W28</f>
        <v>0</v>
      </c>
      <c r="AJ28" s="40">
        <f>SUM(Z28:AI28)/6</f>
        <v>29.375</v>
      </c>
      <c r="AK28" s="84">
        <f>'Overstroming (score)'!$L28</f>
        <v>0</v>
      </c>
      <c r="AL28" s="84">
        <f>'Overstroming (score)'!$V28</f>
        <v>0</v>
      </c>
      <c r="AM28" s="33">
        <f>'Overstroming (score)'!$X28</f>
        <v>0</v>
      </c>
      <c r="AN28" s="84">
        <f>'Overstroming (score)'!$AA28</f>
        <v>0</v>
      </c>
      <c r="AO28" s="37" t="s">
        <v>121</v>
      </c>
      <c r="AP28" s="33">
        <f>'Overstroming (score)'!$AD28</f>
        <v>0</v>
      </c>
      <c r="AQ28" s="33">
        <f>'Overstroming (score)'!$AH28</f>
        <v>0</v>
      </c>
      <c r="AR28" s="33">
        <f>'Overstroming (score)'!$AJ28</f>
        <v>0</v>
      </c>
      <c r="AS28" s="33">
        <f>'Overstroming (score)'!$AL28</f>
        <v>0</v>
      </c>
      <c r="AT28" s="84">
        <f>'Overstroming (score)'!$AW28</f>
        <v>0</v>
      </c>
      <c r="AU28" s="40">
        <f>SUM(AK28:AT28)/9</f>
        <v>0</v>
      </c>
    </row>
    <row r="29" spans="1:47" x14ac:dyDescent="0.25">
      <c r="A29" s="4" t="s">
        <v>32</v>
      </c>
      <c r="B29" s="4" t="s">
        <v>46</v>
      </c>
      <c r="C29" s="40">
        <f>(N29+Y29+AJ29+AU29)/4</f>
        <v>17.901207392221753</v>
      </c>
      <c r="D29" s="36">
        <f>'Wateroverlast (score)'!$L30</f>
        <v>1.0584419935011293</v>
      </c>
      <c r="E29" s="36">
        <f>'Wateroverlast (score)'!$V30</f>
        <v>1.0584419935011293</v>
      </c>
      <c r="F29" s="19">
        <f>'Wateroverlast (score)'!$X30</f>
        <v>0</v>
      </c>
      <c r="G29" s="36">
        <f>'Wateroverlast (score)'!$AA30</f>
        <v>0</v>
      </c>
      <c r="H29" s="53" t="s">
        <v>121</v>
      </c>
      <c r="I29" s="36">
        <f>'Wateroverlast (score)'!$AH30</f>
        <v>1.3183585158011166</v>
      </c>
      <c r="J29" s="36">
        <f>'Wateroverlast (score)'!$AL30</f>
        <v>0</v>
      </c>
      <c r="K29" s="19">
        <f>'Wateroverlast (score)'!$AN30</f>
        <v>0</v>
      </c>
      <c r="L29" s="19">
        <f>'Wateroverlast (score)'!$AP30</f>
        <v>0</v>
      </c>
      <c r="M29" s="36">
        <f>'Wateroverlast (score)'!$AZ30</f>
        <v>0.43945283860037221</v>
      </c>
      <c r="N29" s="40">
        <f>SUM(D29:M29)/9</f>
        <v>0.43052170460041644</v>
      </c>
      <c r="O29" s="57">
        <f>'Hitte (score)'!$E30</f>
        <v>27.504534333830851</v>
      </c>
      <c r="P29" s="57">
        <f>'Hitte (score)'!$G30</f>
        <v>0</v>
      </c>
      <c r="Q29" s="55" t="s">
        <v>121</v>
      </c>
      <c r="R29" s="55" t="s">
        <v>121</v>
      </c>
      <c r="S29" s="13">
        <f>'Hitte (score)'!$M30</f>
        <v>100</v>
      </c>
      <c r="T29" s="13">
        <f>'Hitte (score)'!$O30</f>
        <v>0</v>
      </c>
      <c r="U29" s="57">
        <f>'Hitte (score)'!$T30</f>
        <v>55.450338320935465</v>
      </c>
      <c r="V29" s="55" t="s">
        <v>121</v>
      </c>
      <c r="W29" s="55" t="s">
        <v>121</v>
      </c>
      <c r="X29" s="55" t="s">
        <v>121</v>
      </c>
      <c r="Y29" s="40">
        <f>SUM(O29:X29)/5</f>
        <v>36.590974530953261</v>
      </c>
      <c r="Z29" s="34" t="s">
        <v>121</v>
      </c>
      <c r="AA29" s="16">
        <f>'Droogte (score)'!$E30</f>
        <v>50</v>
      </c>
      <c r="AB29" s="16">
        <f>'Droogte (score)'!$K30</f>
        <v>20</v>
      </c>
      <c r="AC29" s="35">
        <f>'Droogte (score)'!$Q30</f>
        <v>37.5</v>
      </c>
      <c r="AD29" s="16">
        <f>'Droogte (score)'!$S30</f>
        <v>100</v>
      </c>
      <c r="AE29" s="16">
        <f>'Droogte (score)'!$U30</f>
        <v>0</v>
      </c>
      <c r="AF29" s="34" t="s">
        <v>121</v>
      </c>
      <c r="AG29" s="34" t="s">
        <v>121</v>
      </c>
      <c r="AH29" s="34" t="s">
        <v>121</v>
      </c>
      <c r="AI29" s="16">
        <f>'Droogte (score)'!$W30</f>
        <v>0</v>
      </c>
      <c r="AJ29" s="40">
        <f>SUM(Z29:AI29)/6</f>
        <v>34.583333333333336</v>
      </c>
      <c r="AK29" s="84">
        <f>'Overstroming (score)'!$L30</f>
        <v>0</v>
      </c>
      <c r="AL29" s="84">
        <f>'Overstroming (score)'!$V30</f>
        <v>0</v>
      </c>
      <c r="AM29" s="33">
        <f>'Overstroming (score)'!$X30</f>
        <v>0</v>
      </c>
      <c r="AN29" s="84">
        <f>'Overstroming (score)'!$AA30</f>
        <v>0</v>
      </c>
      <c r="AO29" s="37" t="s">
        <v>121</v>
      </c>
      <c r="AP29" s="33">
        <f>'Overstroming (score)'!$AD30</f>
        <v>0</v>
      </c>
      <c r="AQ29" s="33">
        <f>'Overstroming (score)'!$AH30</f>
        <v>0</v>
      </c>
      <c r="AR29" s="33">
        <f>'Overstroming (score)'!$AJ30</f>
        <v>0</v>
      </c>
      <c r="AS29" s="33">
        <f>'Overstroming (score)'!$AL30</f>
        <v>0</v>
      </c>
      <c r="AT29" s="84">
        <f>'Overstroming (score)'!$AW30</f>
        <v>0</v>
      </c>
      <c r="AU29" s="40">
        <f>SUM(AK29:AT29)/9</f>
        <v>0</v>
      </c>
    </row>
    <row r="30" spans="1:47" x14ac:dyDescent="0.25">
      <c r="A30" s="4" t="s">
        <v>32</v>
      </c>
      <c r="B30" s="4" t="s">
        <v>47</v>
      </c>
      <c r="C30" s="40">
        <f>(N30+Y30+AJ30+AU30)/4</f>
        <v>25.847779397769493</v>
      </c>
      <c r="D30" s="36">
        <f>'Wateroverlast (score)'!$L31</f>
        <v>4.343942327367742</v>
      </c>
      <c r="E30" s="36">
        <f>'Wateroverlast (score)'!$V31</f>
        <v>4.343942327367742</v>
      </c>
      <c r="F30" s="19">
        <f>'Wateroverlast (score)'!$X31</f>
        <v>0</v>
      </c>
      <c r="G30" s="36">
        <f>'Wateroverlast (score)'!$AA31</f>
        <v>0</v>
      </c>
      <c r="H30" s="53" t="s">
        <v>121</v>
      </c>
      <c r="I30" s="36">
        <f>'Wateroverlast (score)'!$AH31</f>
        <v>0</v>
      </c>
      <c r="J30" s="36">
        <f>'Wateroverlast (score)'!$AL31</f>
        <v>0</v>
      </c>
      <c r="K30" s="19">
        <f>'Wateroverlast (score)'!$AN31</f>
        <v>100</v>
      </c>
      <c r="L30" s="19">
        <f>'Wateroverlast (score)'!$AP31</f>
        <v>50</v>
      </c>
      <c r="M30" s="36">
        <f>'Wateroverlast (score)'!$AZ31</f>
        <v>0</v>
      </c>
      <c r="N30" s="40">
        <f>SUM(D30:M30)/9</f>
        <v>17.631987183859497</v>
      </c>
      <c r="O30" s="57">
        <f>'Hitte (score)'!$E31</f>
        <v>31.925263117604516</v>
      </c>
      <c r="P30" s="57">
        <f>'Hitte (score)'!$G31</f>
        <v>2.3255813953488373</v>
      </c>
      <c r="Q30" s="55" t="s">
        <v>121</v>
      </c>
      <c r="R30" s="55" t="s">
        <v>121</v>
      </c>
      <c r="S30" s="13">
        <f>'Hitte (score)'!$M31</f>
        <v>100</v>
      </c>
      <c r="T30" s="13">
        <f>'Hitte (score)'!$O31</f>
        <v>0</v>
      </c>
      <c r="U30" s="57">
        <f>'Hitte (score)'!$T31</f>
        <v>57.223999290076577</v>
      </c>
      <c r="V30" s="55" t="s">
        <v>121</v>
      </c>
      <c r="W30" s="55" t="s">
        <v>121</v>
      </c>
      <c r="X30" s="55" t="s">
        <v>121</v>
      </c>
      <c r="Y30" s="40">
        <f>SUM(O30:X30)/5</f>
        <v>38.294968760605983</v>
      </c>
      <c r="Z30" s="34" t="s">
        <v>121</v>
      </c>
      <c r="AA30" s="16">
        <f>'Droogte (score)'!$E31</f>
        <v>50</v>
      </c>
      <c r="AB30" s="16">
        <f>'Droogte (score)'!$K31</f>
        <v>20</v>
      </c>
      <c r="AC30" s="35">
        <f>'Droogte (score)'!$Q31</f>
        <v>18.760380100011641</v>
      </c>
      <c r="AD30" s="16">
        <f>'Droogte (score)'!$S31</f>
        <v>100</v>
      </c>
      <c r="AE30" s="16">
        <f>'Droogte (score)'!$U31</f>
        <v>0</v>
      </c>
      <c r="AF30" s="34" t="s">
        <v>121</v>
      </c>
      <c r="AG30" s="34" t="s">
        <v>121</v>
      </c>
      <c r="AH30" s="34" t="s">
        <v>121</v>
      </c>
      <c r="AI30" s="16">
        <f>'Droogte (score)'!$W31</f>
        <v>0</v>
      </c>
      <c r="AJ30" s="40">
        <f>SUM(Z30:AI30)/6</f>
        <v>31.460063350001942</v>
      </c>
      <c r="AK30" s="84">
        <f>'Overstroming (score)'!$L31</f>
        <v>6.9225035161799982</v>
      </c>
      <c r="AL30" s="84">
        <f>'Overstroming (score)'!$V31</f>
        <v>6.9225035161799982</v>
      </c>
      <c r="AM30" s="33">
        <f>'Overstroming (score)'!$X31</f>
        <v>0</v>
      </c>
      <c r="AN30" s="84">
        <f>'Overstroming (score)'!$AA31</f>
        <v>0</v>
      </c>
      <c r="AO30" s="37" t="s">
        <v>121</v>
      </c>
      <c r="AP30" s="33">
        <f>'Overstroming (score)'!$AD31</f>
        <v>25</v>
      </c>
      <c r="AQ30" s="33">
        <f>'Overstroming (score)'!$AH31</f>
        <v>0</v>
      </c>
      <c r="AR30" s="33">
        <f>'Overstroming (score)'!$AJ31</f>
        <v>50</v>
      </c>
      <c r="AS30" s="33">
        <f>'Overstroming (score)'!$AL31</f>
        <v>50</v>
      </c>
      <c r="AT30" s="84">
        <f>'Overstroming (score)'!$AW31</f>
        <v>5.1918776371349988</v>
      </c>
      <c r="AU30" s="40">
        <f>SUM(AK30:AT30)/9</f>
        <v>16.004098296610557</v>
      </c>
    </row>
    <row r="31" spans="1:47" x14ac:dyDescent="0.25">
      <c r="A31" s="4" t="s">
        <v>32</v>
      </c>
      <c r="B31" s="4" t="s">
        <v>41</v>
      </c>
      <c r="C31" s="40">
        <f>(N31+Y31+AJ31+AU31)/4</f>
        <v>24.8522232148173</v>
      </c>
      <c r="D31" s="36">
        <f>'Wateroverlast (score)'!$L32</f>
        <v>0.404133415183139</v>
      </c>
      <c r="E31" s="36">
        <f>'Wateroverlast (score)'!$V32</f>
        <v>0.404133415183139</v>
      </c>
      <c r="F31" s="19">
        <f>'Wateroverlast (score)'!$X32</f>
        <v>0</v>
      </c>
      <c r="G31" s="36">
        <f>'Wateroverlast (score)'!$AA32</f>
        <v>7.7193626240507882</v>
      </c>
      <c r="H31" s="53" t="s">
        <v>121</v>
      </c>
      <c r="I31" s="36">
        <f>'Wateroverlast (score)'!$AH32</f>
        <v>0</v>
      </c>
      <c r="J31" s="36">
        <f>'Wateroverlast (score)'!$AL32</f>
        <v>0</v>
      </c>
      <c r="K31" s="19">
        <f>'Wateroverlast (score)'!$AN32</f>
        <v>100</v>
      </c>
      <c r="L31" s="19">
        <f>'Wateroverlast (score)'!$AP32</f>
        <v>0</v>
      </c>
      <c r="M31" s="36">
        <f>'Wateroverlast (score)'!$AZ32</f>
        <v>0</v>
      </c>
      <c r="N31" s="40">
        <f>SUM(D31:M31)/9</f>
        <v>12.05862549493523</v>
      </c>
      <c r="O31" s="57">
        <f>'Hitte (score)'!$E32</f>
        <v>0.32609383918858248</v>
      </c>
      <c r="P31" s="57">
        <f>'Hitte (score)'!$G32</f>
        <v>0</v>
      </c>
      <c r="Q31" s="55" t="s">
        <v>121</v>
      </c>
      <c r="R31" s="55" t="s">
        <v>121</v>
      </c>
      <c r="S31" s="13">
        <f>'Hitte (score)'!$M32</f>
        <v>100</v>
      </c>
      <c r="T31" s="13">
        <f>'Hitte (score)'!$O32</f>
        <v>0</v>
      </c>
      <c r="U31" s="57">
        <f>'Hitte (score)'!$T32</f>
        <v>86.169166456055549</v>
      </c>
      <c r="V31" s="55" t="s">
        <v>121</v>
      </c>
      <c r="W31" s="55" t="s">
        <v>121</v>
      </c>
      <c r="X31" s="55" t="s">
        <v>121</v>
      </c>
      <c r="Y31" s="40">
        <f>SUM(O31:X31)/5</f>
        <v>37.299052059048826</v>
      </c>
      <c r="Z31" s="34" t="s">
        <v>121</v>
      </c>
      <c r="AA31" s="16">
        <f>'Droogte (score)'!$E32</f>
        <v>50</v>
      </c>
      <c r="AB31" s="16">
        <f>'Droogte (score)'!$K32</f>
        <v>40</v>
      </c>
      <c r="AC31" s="35">
        <f>'Droogte (score)'!$Q32</f>
        <v>71.82771674901042</v>
      </c>
      <c r="AD31" s="16">
        <f>'Droogte (score)'!$S32</f>
        <v>100</v>
      </c>
      <c r="AE31" s="16">
        <f>'Droogte (score)'!$U32</f>
        <v>0</v>
      </c>
      <c r="AF31" s="34" t="s">
        <v>121</v>
      </c>
      <c r="AG31" s="34" t="s">
        <v>121</v>
      </c>
      <c r="AH31" s="34" t="s">
        <v>121</v>
      </c>
      <c r="AI31" s="16">
        <f>'Droogte (score)'!$W32</f>
        <v>0</v>
      </c>
      <c r="AJ31" s="40">
        <f>SUM(Z31:AI31)/6</f>
        <v>43.637952791501732</v>
      </c>
      <c r="AK31" s="84">
        <f>'Overstroming (score)'!$L32</f>
        <v>0</v>
      </c>
      <c r="AL31" s="84">
        <f>'Overstroming (score)'!$V32</f>
        <v>0</v>
      </c>
      <c r="AM31" s="33">
        <f>'Overstroming (score)'!$X32</f>
        <v>0</v>
      </c>
      <c r="AN31" s="84">
        <f>'Overstroming (score)'!$AA32</f>
        <v>7.7193626240507882</v>
      </c>
      <c r="AO31" s="37" t="s">
        <v>121</v>
      </c>
      <c r="AP31" s="33">
        <f>'Overstroming (score)'!$AD32</f>
        <v>0</v>
      </c>
      <c r="AQ31" s="33">
        <f>'Overstroming (score)'!$AH32</f>
        <v>0</v>
      </c>
      <c r="AR31" s="33">
        <f>'Overstroming (score)'!$AJ32</f>
        <v>50</v>
      </c>
      <c r="AS31" s="33">
        <f>'Overstroming (score)'!$AL32</f>
        <v>0</v>
      </c>
      <c r="AT31" s="84">
        <f>'Overstroming (score)'!$AW32</f>
        <v>0</v>
      </c>
      <c r="AU31" s="40">
        <f>SUM(AK31:AT31)/9</f>
        <v>6.4132625137834207</v>
      </c>
    </row>
    <row r="32" spans="1:47" x14ac:dyDescent="0.25">
      <c r="A32" s="4" t="s">
        <v>32</v>
      </c>
      <c r="B32" s="4" t="s">
        <v>35</v>
      </c>
      <c r="C32" s="40">
        <f>(N32+Y32+AJ32+AU32)/4</f>
        <v>22.787838420261629</v>
      </c>
      <c r="D32" s="36">
        <f>'Wateroverlast (score)'!$L33</f>
        <v>8.0355388453131678</v>
      </c>
      <c r="E32" s="36">
        <f>'Wateroverlast (score)'!$V33</f>
        <v>8.0355388453131678</v>
      </c>
      <c r="F32" s="19">
        <f>'Wateroverlast (score)'!$X33</f>
        <v>0</v>
      </c>
      <c r="G32" s="36">
        <f>'Wateroverlast (score)'!$AA33</f>
        <v>0</v>
      </c>
      <c r="H32" s="53" t="s">
        <v>121</v>
      </c>
      <c r="I32" s="36">
        <f>'Wateroverlast (score)'!$AH33</f>
        <v>5.9631117902248079</v>
      </c>
      <c r="J32" s="36">
        <f>'Wateroverlast (score)'!$AL33</f>
        <v>15.384615384615385</v>
      </c>
      <c r="K32" s="19">
        <f>'Wateroverlast (score)'!$AN33</f>
        <v>50</v>
      </c>
      <c r="L32" s="19">
        <f>'Wateroverlast (score)'!$AP33</f>
        <v>0</v>
      </c>
      <c r="M32" s="36">
        <f>'Wateroverlast (score)'!$AZ33</f>
        <v>1.987703930074936</v>
      </c>
      <c r="N32" s="40">
        <f>SUM(D32:M32)/9</f>
        <v>9.9340565328379409</v>
      </c>
      <c r="O32" s="57">
        <f>'Hitte (score)'!$E33</f>
        <v>34.622418782591872</v>
      </c>
      <c r="P32" s="57">
        <f>'Hitte (score)'!$G33</f>
        <v>9.3023255813953494</v>
      </c>
      <c r="Q32" s="55" t="s">
        <v>121</v>
      </c>
      <c r="R32" s="55" t="s">
        <v>121</v>
      </c>
      <c r="S32" s="13">
        <f>'Hitte (score)'!$M33</f>
        <v>100</v>
      </c>
      <c r="T32" s="13">
        <f>'Hitte (score)'!$O33</f>
        <v>0</v>
      </c>
      <c r="U32" s="57">
        <f>'Hitte (score)'!$T33</f>
        <v>61.2428047970525</v>
      </c>
      <c r="V32" s="55" t="s">
        <v>121</v>
      </c>
      <c r="W32" s="55" t="s">
        <v>121</v>
      </c>
      <c r="X32" s="55" t="s">
        <v>121</v>
      </c>
      <c r="Y32" s="40">
        <f>SUM(O32:X32)/5</f>
        <v>41.033509832207947</v>
      </c>
      <c r="Z32" s="34" t="s">
        <v>121</v>
      </c>
      <c r="AA32" s="16">
        <f>'Droogte (score)'!$E33</f>
        <v>50</v>
      </c>
      <c r="AB32" s="16">
        <f>'Droogte (score)'!$K33</f>
        <v>20</v>
      </c>
      <c r="AC32" s="35">
        <f>'Droogte (score)'!$Q33</f>
        <v>37.515114094801788</v>
      </c>
      <c r="AD32" s="16">
        <f>'Droogte (score)'!$S33</f>
        <v>100</v>
      </c>
      <c r="AE32" s="16">
        <f>'Droogte (score)'!$U33</f>
        <v>0</v>
      </c>
      <c r="AF32" s="34" t="s">
        <v>121</v>
      </c>
      <c r="AG32" s="34" t="s">
        <v>121</v>
      </c>
      <c r="AH32" s="34" t="s">
        <v>121</v>
      </c>
      <c r="AI32" s="16">
        <f>'Droogte (score)'!$W33</f>
        <v>0</v>
      </c>
      <c r="AJ32" s="40">
        <f>SUM(Z32:AI32)/6</f>
        <v>34.585852349133631</v>
      </c>
      <c r="AK32" s="84">
        <f>'Overstroming (score)'!$L33</f>
        <v>0.13869625520110956</v>
      </c>
      <c r="AL32" s="84">
        <f>'Overstroming (score)'!$V33</f>
        <v>0.13869625520110956</v>
      </c>
      <c r="AM32" s="33">
        <f>'Overstroming (score)'!$X33</f>
        <v>0</v>
      </c>
      <c r="AN32" s="84">
        <f>'Overstroming (score)'!$AA33</f>
        <v>0</v>
      </c>
      <c r="AO32" s="37" t="s">
        <v>121</v>
      </c>
      <c r="AP32" s="33">
        <f>'Overstroming (score)'!$AD33</f>
        <v>0</v>
      </c>
      <c r="AQ32" s="33">
        <f>'Overstroming (score)'!$AH33</f>
        <v>0</v>
      </c>
      <c r="AR32" s="33">
        <f>'Overstroming (score)'!$AJ33</f>
        <v>50</v>
      </c>
      <c r="AS32" s="33">
        <f>'Overstroming (score)'!$AL33</f>
        <v>0</v>
      </c>
      <c r="AT32" s="84">
        <f>'Overstroming (score)'!$AW33</f>
        <v>0.10402219140083217</v>
      </c>
      <c r="AU32" s="40">
        <f>SUM(AK32:AT32)/9</f>
        <v>5.5979349668670055</v>
      </c>
    </row>
    <row r="33" spans="1:47" x14ac:dyDescent="0.25">
      <c r="A33" s="4" t="s">
        <v>32</v>
      </c>
      <c r="B33" s="4" t="s">
        <v>31</v>
      </c>
      <c r="C33" s="40">
        <f>(N33+Y33+AJ33+AU33)/4</f>
        <v>26.047290926372181</v>
      </c>
      <c r="D33" s="36">
        <f>'Wateroverlast (score)'!$L35</f>
        <v>11.079281285390001</v>
      </c>
      <c r="E33" s="36">
        <f>'Wateroverlast (score)'!$V35</f>
        <v>11.079281285390001</v>
      </c>
      <c r="F33" s="19">
        <f>'Wateroverlast (score)'!$X35</f>
        <v>0</v>
      </c>
      <c r="G33" s="36">
        <f>'Wateroverlast (score)'!$AA35</f>
        <v>0.24683131537734582</v>
      </c>
      <c r="H33" s="53" t="s">
        <v>121</v>
      </c>
      <c r="I33" s="36">
        <f>'Wateroverlast (score)'!$AH35</f>
        <v>14.234916151584837</v>
      </c>
      <c r="J33" s="36">
        <f>'Wateroverlast (score)'!$AL35</f>
        <v>7.6923076923076925</v>
      </c>
      <c r="K33" s="19">
        <f>'Wateroverlast (score)'!$AN35</f>
        <v>0</v>
      </c>
      <c r="L33" s="19">
        <f>'Wateroverlast (score)'!$AP35</f>
        <v>50</v>
      </c>
      <c r="M33" s="36">
        <f>'Wateroverlast (score)'!$AZ35</f>
        <v>4.7449720505282791</v>
      </c>
      <c r="N33" s="40">
        <f>SUM(D33:M33)/9</f>
        <v>11.008621086730905</v>
      </c>
      <c r="O33" s="57">
        <f>'Hitte (score)'!$E35</f>
        <v>31.70297822211711</v>
      </c>
      <c r="P33" s="57">
        <f>'Hitte (score)'!$G35</f>
        <v>13.953488372093023</v>
      </c>
      <c r="Q33" s="55" t="s">
        <v>121</v>
      </c>
      <c r="R33" s="55" t="s">
        <v>121</v>
      </c>
      <c r="S33" s="13">
        <f>'Hitte (score)'!$M35</f>
        <v>100</v>
      </c>
      <c r="T33" s="13">
        <f>'Hitte (score)'!$O35</f>
        <v>0</v>
      </c>
      <c r="U33" s="57">
        <f>'Hitte (score)'!$T35</f>
        <v>67.439960142741455</v>
      </c>
      <c r="V33" s="55" t="s">
        <v>121</v>
      </c>
      <c r="W33" s="55" t="s">
        <v>121</v>
      </c>
      <c r="X33" s="55" t="s">
        <v>121</v>
      </c>
      <c r="Y33" s="40">
        <f>SUM(O33:X33)/5</f>
        <v>42.619285347390317</v>
      </c>
      <c r="Z33" s="34" t="s">
        <v>121</v>
      </c>
      <c r="AA33" s="16">
        <f>'Droogte (score)'!$E35</f>
        <v>50</v>
      </c>
      <c r="AB33" s="16">
        <f>'Droogte (score)'!$K35</f>
        <v>40</v>
      </c>
      <c r="AC33" s="35">
        <f>'Droogte (score)'!$Q35</f>
        <v>63.202989417953468</v>
      </c>
      <c r="AD33" s="16">
        <f>'Droogte (score)'!$S35</f>
        <v>100</v>
      </c>
      <c r="AE33" s="16">
        <f>'Droogte (score)'!$U35</f>
        <v>0</v>
      </c>
      <c r="AF33" s="34" t="s">
        <v>121</v>
      </c>
      <c r="AG33" s="34" t="s">
        <v>121</v>
      </c>
      <c r="AH33" s="34" t="s">
        <v>121</v>
      </c>
      <c r="AI33" s="16">
        <f>'Droogte (score)'!$W35</f>
        <v>0</v>
      </c>
      <c r="AJ33" s="40">
        <f>SUM(Z33:AI33)/6</f>
        <v>42.200498236325579</v>
      </c>
      <c r="AK33" s="84">
        <f>'Overstroming (score)'!$L35</f>
        <v>0</v>
      </c>
      <c r="AL33" s="84">
        <f>'Overstroming (score)'!$V35</f>
        <v>0</v>
      </c>
      <c r="AM33" s="33">
        <f>'Overstroming (score)'!$X35</f>
        <v>0</v>
      </c>
      <c r="AN33" s="84">
        <f>'Overstroming (score)'!$AA35</f>
        <v>0.24683131537734582</v>
      </c>
      <c r="AO33" s="37" t="s">
        <v>121</v>
      </c>
      <c r="AP33" s="33">
        <f>'Overstroming (score)'!$AD35</f>
        <v>25</v>
      </c>
      <c r="AQ33" s="33">
        <f>'Overstroming (score)'!$AH35</f>
        <v>0</v>
      </c>
      <c r="AR33" s="33">
        <f>'Overstroming (score)'!$AJ35</f>
        <v>0</v>
      </c>
      <c r="AS33" s="33">
        <f>'Overstroming (score)'!$AL35</f>
        <v>50</v>
      </c>
      <c r="AT33" s="84">
        <f>'Overstroming (score)'!$AW35</f>
        <v>0</v>
      </c>
      <c r="AU33" s="40">
        <f>SUM(AK33:AT33)/9</f>
        <v>8.3607590350419283</v>
      </c>
    </row>
    <row r="34" spans="1:47" x14ac:dyDescent="0.25">
      <c r="A34" s="4" t="s">
        <v>32</v>
      </c>
      <c r="B34" s="4" t="s">
        <v>44</v>
      </c>
      <c r="C34" s="40">
        <f>(N34+Y34+AJ34+AU34)/4</f>
        <v>25.487587573293744</v>
      </c>
      <c r="D34" s="36">
        <f>'Wateroverlast (score)'!$L36</f>
        <v>11.354111478829504</v>
      </c>
      <c r="E34" s="36">
        <f>'Wateroverlast (score)'!$V36</f>
        <v>11.354111478829504</v>
      </c>
      <c r="F34" s="19">
        <f>'Wateroverlast (score)'!$X36</f>
        <v>0</v>
      </c>
      <c r="G34" s="36">
        <f>'Wateroverlast (score)'!$AA36</f>
        <v>4.2210499696279956E-2</v>
      </c>
      <c r="H34" s="53" t="s">
        <v>121</v>
      </c>
      <c r="I34" s="36">
        <f>'Wateroverlast (score)'!$AH36</f>
        <v>15.397037180031036</v>
      </c>
      <c r="J34" s="36">
        <f>'Wateroverlast (score)'!$AL36</f>
        <v>23.076923076923077</v>
      </c>
      <c r="K34" s="19">
        <f>'Wateroverlast (score)'!$AN36</f>
        <v>0</v>
      </c>
      <c r="L34" s="19">
        <f>'Wateroverlast (score)'!$AP36</f>
        <v>100</v>
      </c>
      <c r="M34" s="36">
        <f>'Wateroverlast (score)'!$AZ36</f>
        <v>21.799012393343677</v>
      </c>
      <c r="N34" s="40">
        <f>SUM(D34:M34)/9</f>
        <v>20.335934011961452</v>
      </c>
      <c r="O34" s="57">
        <f>'Hitte (score)'!$E36</f>
        <v>33.314545432854089</v>
      </c>
      <c r="P34" s="57">
        <f>'Hitte (score)'!$G36</f>
        <v>4.6511627906976747</v>
      </c>
      <c r="Q34" s="55" t="s">
        <v>121</v>
      </c>
      <c r="R34" s="55" t="s">
        <v>121</v>
      </c>
      <c r="S34" s="13">
        <f>'Hitte (score)'!$M36</f>
        <v>100</v>
      </c>
      <c r="T34" s="13">
        <f>'Hitte (score)'!$O36</f>
        <v>0</v>
      </c>
      <c r="U34" s="57">
        <f>'Hitte (score)'!$T36</f>
        <v>55.483281240794653</v>
      </c>
      <c r="V34" s="55" t="s">
        <v>121</v>
      </c>
      <c r="W34" s="55" t="s">
        <v>121</v>
      </c>
      <c r="X34" s="55" t="s">
        <v>121</v>
      </c>
      <c r="Y34" s="40">
        <f>SUM(O34:X34)/5</f>
        <v>38.689797892869286</v>
      </c>
      <c r="Z34" s="34" t="s">
        <v>121</v>
      </c>
      <c r="AA34" s="16">
        <f>'Droogte (score)'!$E36</f>
        <v>50</v>
      </c>
      <c r="AB34" s="16">
        <f>'Droogte (score)'!$K36</f>
        <v>20</v>
      </c>
      <c r="AC34" s="35">
        <f>'Droogte (score)'!$Q36</f>
        <v>37.519569996934557</v>
      </c>
      <c r="AD34" s="16">
        <f>'Droogte (score)'!$S36</f>
        <v>100</v>
      </c>
      <c r="AE34" s="16">
        <f>'Droogte (score)'!$U36</f>
        <v>0</v>
      </c>
      <c r="AF34" s="34" t="s">
        <v>121</v>
      </c>
      <c r="AG34" s="34" t="s">
        <v>121</v>
      </c>
      <c r="AH34" s="34" t="s">
        <v>121</v>
      </c>
      <c r="AI34" s="16">
        <f>'Droogte (score)'!$W36</f>
        <v>0</v>
      </c>
      <c r="AJ34" s="40">
        <f>SUM(Z34:AI34)/6</f>
        <v>34.586594999489094</v>
      </c>
      <c r="AK34" s="84">
        <f>'Overstroming (score)'!$L36</f>
        <v>0</v>
      </c>
      <c r="AL34" s="84">
        <f>'Overstroming (score)'!$V36</f>
        <v>0</v>
      </c>
      <c r="AM34" s="33">
        <f>'Overstroming (score)'!$X36</f>
        <v>0</v>
      </c>
      <c r="AN34" s="84">
        <f>'Overstroming (score)'!$AA36</f>
        <v>4.2210499696279956E-2</v>
      </c>
      <c r="AO34" s="37" t="s">
        <v>121</v>
      </c>
      <c r="AP34" s="33">
        <f>'Overstroming (score)'!$AD36</f>
        <v>25</v>
      </c>
      <c r="AQ34" s="33">
        <f>'Overstroming (score)'!$AH36</f>
        <v>0</v>
      </c>
      <c r="AR34" s="33">
        <f>'Overstroming (score)'!$AJ36</f>
        <v>0</v>
      </c>
      <c r="AS34" s="33">
        <f>'Overstroming (score)'!$AL36</f>
        <v>50</v>
      </c>
      <c r="AT34" s="84">
        <f>'Overstroming (score)'!$AW36</f>
        <v>0</v>
      </c>
      <c r="AU34" s="40">
        <f>SUM(AK34:AT34)/9</f>
        <v>8.3380233888551416</v>
      </c>
    </row>
    <row r="35" spans="1:47" x14ac:dyDescent="0.25">
      <c r="A35" s="4" t="s">
        <v>32</v>
      </c>
      <c r="B35" s="4" t="s">
        <v>45</v>
      </c>
      <c r="C35" s="40">
        <f>(N35+Y35+AJ35+AU35)/4</f>
        <v>18.505528652797185</v>
      </c>
      <c r="D35" s="36">
        <f>'Wateroverlast (score)'!$L37</f>
        <v>2.547667396693988</v>
      </c>
      <c r="E35" s="36">
        <f>'Wateroverlast (score)'!$V37</f>
        <v>2.547667396693988</v>
      </c>
      <c r="F35" s="19">
        <f>'Wateroverlast (score)'!$X37</f>
        <v>0</v>
      </c>
      <c r="G35" s="36">
        <f>'Wateroverlast (score)'!$AA37</f>
        <v>8.8897180767733166E-5</v>
      </c>
      <c r="H35" s="53" t="s">
        <v>121</v>
      </c>
      <c r="I35" s="36">
        <f>'Wateroverlast (score)'!$AH37</f>
        <v>2.0095319157277118</v>
      </c>
      <c r="J35" s="36">
        <f>'Wateroverlast (score)'!$AL37</f>
        <v>0</v>
      </c>
      <c r="K35" s="19">
        <f>'Wateroverlast (score)'!$AN37</f>
        <v>0</v>
      </c>
      <c r="L35" s="19">
        <f>'Wateroverlast (score)'!$AP37</f>
        <v>0</v>
      </c>
      <c r="M35" s="36">
        <f>'Wateroverlast (score)'!$AZ37</f>
        <v>0.66984397190923728</v>
      </c>
      <c r="N35" s="40">
        <f>SUM(D35:M35)/9</f>
        <v>0.86386661980063251</v>
      </c>
      <c r="O35" s="57">
        <f>'Hitte (score)'!$E37</f>
        <v>21.863596686904067</v>
      </c>
      <c r="P35" s="57">
        <f>'Hitte (score)'!$G37</f>
        <v>2.3255813953488373</v>
      </c>
      <c r="Q35" s="55" t="s">
        <v>121</v>
      </c>
      <c r="R35" s="55" t="s">
        <v>121</v>
      </c>
      <c r="S35" s="13">
        <f>'Hitte (score)'!$M37</f>
        <v>100</v>
      </c>
      <c r="T35" s="13">
        <f>'Hitte (score)'!$O37</f>
        <v>0</v>
      </c>
      <c r="U35" s="57">
        <f>'Hitte (score)'!$T37</f>
        <v>47.850743587306354</v>
      </c>
      <c r="V35" s="55" t="s">
        <v>121</v>
      </c>
      <c r="W35" s="55" t="s">
        <v>121</v>
      </c>
      <c r="X35" s="55" t="s">
        <v>121</v>
      </c>
      <c r="Y35" s="40">
        <f>SUM(O35:X35)/5</f>
        <v>34.407984333911848</v>
      </c>
      <c r="Z35" s="34" t="s">
        <v>121</v>
      </c>
      <c r="AA35" s="16">
        <f>'Droogte (score)'!$E37</f>
        <v>100</v>
      </c>
      <c r="AB35" s="16">
        <f>'Droogte (score)'!$K37</f>
        <v>20</v>
      </c>
      <c r="AC35" s="35">
        <f>'Droogte (score)'!$Q37</f>
        <v>12.501522680070304</v>
      </c>
      <c r="AD35" s="16">
        <f>'Droogte (score)'!$S37</f>
        <v>100</v>
      </c>
      <c r="AE35" s="16">
        <f>'Droogte (score)'!$U37</f>
        <v>0</v>
      </c>
      <c r="AF35" s="34" t="s">
        <v>121</v>
      </c>
      <c r="AG35" s="34" t="s">
        <v>121</v>
      </c>
      <c r="AH35" s="34" t="s">
        <v>121</v>
      </c>
      <c r="AI35" s="16">
        <f>'Droogte (score)'!$W37</f>
        <v>0</v>
      </c>
      <c r="AJ35" s="40">
        <f>SUM(Z35:AI35)/6</f>
        <v>38.750253780011718</v>
      </c>
      <c r="AK35" s="84">
        <f>'Overstroming (score)'!$L37</f>
        <v>0</v>
      </c>
      <c r="AL35" s="84">
        <f>'Overstroming (score)'!$V37</f>
        <v>0</v>
      </c>
      <c r="AM35" s="33">
        <f>'Overstroming (score)'!$X37</f>
        <v>0</v>
      </c>
      <c r="AN35" s="84">
        <f>'Overstroming (score)'!$AA37</f>
        <v>8.8897180767733166E-5</v>
      </c>
      <c r="AO35" s="37" t="s">
        <v>121</v>
      </c>
      <c r="AP35" s="33">
        <f>'Overstroming (score)'!$AD37</f>
        <v>0</v>
      </c>
      <c r="AQ35" s="33">
        <f>'Overstroming (score)'!$AH37</f>
        <v>0</v>
      </c>
      <c r="AR35" s="33">
        <f>'Overstroming (score)'!$AJ37</f>
        <v>0</v>
      </c>
      <c r="AS35" s="33">
        <f>'Overstroming (score)'!$AL37</f>
        <v>0</v>
      </c>
      <c r="AT35" s="84">
        <f>'Overstroming (score)'!$AW37</f>
        <v>0</v>
      </c>
      <c r="AU35" s="40">
        <f>SUM(AK35:AT35)/9</f>
        <v>9.8774645297481303E-6</v>
      </c>
    </row>
    <row r="36" spans="1:47" x14ac:dyDescent="0.25">
      <c r="A36" s="4" t="s">
        <v>32</v>
      </c>
      <c r="B36" s="4" t="s">
        <v>37</v>
      </c>
      <c r="C36" s="40">
        <f>(N36+Y36+AJ36+AU36)/4</f>
        <v>24.078897627865089</v>
      </c>
      <c r="D36" s="36">
        <f>'Wateroverlast (score)'!$L46</f>
        <v>5.3454142816852865</v>
      </c>
      <c r="E36" s="36">
        <f>'Wateroverlast (score)'!$V46</f>
        <v>5.3454142816852865</v>
      </c>
      <c r="F36" s="19">
        <f>'Wateroverlast (score)'!$X46</f>
        <v>0</v>
      </c>
      <c r="G36" s="36">
        <f>'Wateroverlast (score)'!$AA46</f>
        <v>0.15509926316236192</v>
      </c>
      <c r="H36" s="53" t="s">
        <v>121</v>
      </c>
      <c r="I36" s="36">
        <f>'Wateroverlast (score)'!$AH46</f>
        <v>7.9012378868464834</v>
      </c>
      <c r="J36" s="36">
        <f>'Wateroverlast (score)'!$AL46</f>
        <v>7.6923076923076925</v>
      </c>
      <c r="K36" s="19">
        <f>'Wateroverlast (score)'!$AN46</f>
        <v>0</v>
      </c>
      <c r="L36" s="19">
        <f>'Wateroverlast (score)'!$AP46</f>
        <v>50</v>
      </c>
      <c r="M36" s="36">
        <f>'Wateroverlast (score)'!$AZ46</f>
        <v>2.6337459622821613</v>
      </c>
      <c r="N36" s="40">
        <f>SUM(D36:M36)/9</f>
        <v>8.7859132631076964</v>
      </c>
      <c r="O36" s="57">
        <f>'Hitte (score)'!$E46</f>
        <v>23.242464152717869</v>
      </c>
      <c r="P36" s="57">
        <f>'Hitte (score)'!$G46</f>
        <v>2.3255813953488373</v>
      </c>
      <c r="Q36" s="55" t="s">
        <v>121</v>
      </c>
      <c r="R36" s="55" t="s">
        <v>121</v>
      </c>
      <c r="S36" s="13">
        <f>'Hitte (score)'!$M46</f>
        <v>100</v>
      </c>
      <c r="T36" s="13">
        <f>'Hitte (score)'!$O46</f>
        <v>0</v>
      </c>
      <c r="U36" s="57">
        <f>'Hitte (score)'!$T46</f>
        <v>58.219267778054473</v>
      </c>
      <c r="V36" s="55" t="s">
        <v>121</v>
      </c>
      <c r="W36" s="55" t="s">
        <v>121</v>
      </c>
      <c r="X36" s="55" t="s">
        <v>121</v>
      </c>
      <c r="Y36" s="40">
        <f>SUM(O36:X36)/5</f>
        <v>36.757462665224239</v>
      </c>
      <c r="Z36" s="34" t="s">
        <v>121</v>
      </c>
      <c r="AA36" s="16">
        <f>'Droogte (score)'!$E46</f>
        <v>50</v>
      </c>
      <c r="AB36" s="16">
        <f>'Droogte (score)'!$K46</f>
        <v>40</v>
      </c>
      <c r="AC36" s="35">
        <f>'Droogte (score)'!$Q46</f>
        <v>64.429923782005531</v>
      </c>
      <c r="AD36" s="16">
        <f>'Droogte (score)'!$S46</f>
        <v>100</v>
      </c>
      <c r="AE36" s="16">
        <f>'Droogte (score)'!$U46</f>
        <v>0</v>
      </c>
      <c r="AF36" s="34" t="s">
        <v>121</v>
      </c>
      <c r="AG36" s="34" t="s">
        <v>121</v>
      </c>
      <c r="AH36" s="34" t="s">
        <v>121</v>
      </c>
      <c r="AI36" s="16">
        <f>'Droogte (score)'!$W46</f>
        <v>0</v>
      </c>
      <c r="AJ36" s="40">
        <f>SUM(Z36:AI36)/6</f>
        <v>42.404987297000922</v>
      </c>
      <c r="AK36" s="84">
        <f>'Overstroming (score)'!$L46</f>
        <v>5.4525931630960957E-2</v>
      </c>
      <c r="AL36" s="84">
        <f>'Overstroming (score)'!$V46</f>
        <v>5.4525931630960957E-2</v>
      </c>
      <c r="AM36" s="33">
        <f>'Overstroming (score)'!$X46</f>
        <v>0</v>
      </c>
      <c r="AN36" s="84">
        <f>'Overstroming (score)'!$AA46</f>
        <v>0.15509926316236192</v>
      </c>
      <c r="AO36" s="37" t="s">
        <v>121</v>
      </c>
      <c r="AP36" s="33">
        <f>'Overstroming (score)'!$AD46</f>
        <v>25</v>
      </c>
      <c r="AQ36" s="33">
        <f>'Overstroming (score)'!$AH46</f>
        <v>0</v>
      </c>
      <c r="AR36" s="33">
        <f>'Overstroming (score)'!$AJ46</f>
        <v>0</v>
      </c>
      <c r="AS36" s="33">
        <f>'Overstroming (score)'!$AL46</f>
        <v>50</v>
      </c>
      <c r="AT36" s="84">
        <f>'Overstroming (score)'!$AW46</f>
        <v>4.0894448723220719E-2</v>
      </c>
      <c r="AU36" s="40">
        <f>SUM(AK36:AT36)/9</f>
        <v>8.3672272861275001</v>
      </c>
    </row>
    <row r="37" spans="1:47" x14ac:dyDescent="0.25">
      <c r="A37" s="4" t="s">
        <v>32</v>
      </c>
      <c r="B37" s="4" t="s">
        <v>42</v>
      </c>
      <c r="C37" s="40">
        <f>(N37+Y37+AJ37+AU37)/4</f>
        <v>21.417345499854878</v>
      </c>
      <c r="D37" s="36">
        <f>'Wateroverlast (score)'!$L48</f>
        <v>7.2077765556589783</v>
      </c>
      <c r="E37" s="36">
        <f>'Wateroverlast (score)'!$V48</f>
        <v>7.2077765556589783</v>
      </c>
      <c r="F37" s="19">
        <f>'Wateroverlast (score)'!$X48</f>
        <v>0</v>
      </c>
      <c r="G37" s="36">
        <f>'Wateroverlast (score)'!$AA48</f>
        <v>0.24767338754997786</v>
      </c>
      <c r="H37" s="53" t="s">
        <v>121</v>
      </c>
      <c r="I37" s="36">
        <f>'Wateroverlast (score)'!$AH48</f>
        <v>0.14719990355435453</v>
      </c>
      <c r="J37" s="36">
        <f>'Wateroverlast (score)'!$AL48</f>
        <v>15.384615384615385</v>
      </c>
      <c r="K37" s="19">
        <f>'Wateroverlast (score)'!$AN48</f>
        <v>0</v>
      </c>
      <c r="L37" s="19">
        <f>'Wateroverlast (score)'!$AP48</f>
        <v>0</v>
      </c>
      <c r="M37" s="36">
        <f>'Wateroverlast (score)'!$AZ48</f>
        <v>4.9066634518118178E-2</v>
      </c>
      <c r="N37" s="40">
        <f>SUM(D37:M37)/9</f>
        <v>3.3604564912839772</v>
      </c>
      <c r="O37" s="57">
        <f>'Hitte (score)'!$E48</f>
        <v>24.877232028559987</v>
      </c>
      <c r="P37" s="57">
        <f>'Hitte (score)'!$G48</f>
        <v>4.6511627906976747</v>
      </c>
      <c r="Q37" s="55" t="s">
        <v>121</v>
      </c>
      <c r="R37" s="55" t="s">
        <v>121</v>
      </c>
      <c r="S37" s="13">
        <f>'Hitte (score)'!$M48</f>
        <v>100</v>
      </c>
      <c r="T37" s="13">
        <f>'Hitte (score)'!$O48</f>
        <v>0</v>
      </c>
      <c r="U37" s="57">
        <f>'Hitte (score)'!$T48</f>
        <v>54.918612329720851</v>
      </c>
      <c r="V37" s="55" t="s">
        <v>121</v>
      </c>
      <c r="W37" s="55" t="s">
        <v>121</v>
      </c>
      <c r="X37" s="55" t="s">
        <v>121</v>
      </c>
      <c r="Y37" s="40">
        <f>SUM(O37:X37)/5</f>
        <v>36.889401429795704</v>
      </c>
      <c r="Z37" s="34" t="s">
        <v>121</v>
      </c>
      <c r="AA37" s="16">
        <f>'Droogte (score)'!$E48</f>
        <v>50</v>
      </c>
      <c r="AB37" s="16">
        <f>'Droogte (score)'!$K48</f>
        <v>40</v>
      </c>
      <c r="AC37" s="35">
        <f>'Droogte (score)'!$Q48</f>
        <v>37.5</v>
      </c>
      <c r="AD37" s="16">
        <f>'Droogte (score)'!$S48</f>
        <v>100</v>
      </c>
      <c r="AE37" s="16">
        <f>'Droogte (score)'!$U48</f>
        <v>0</v>
      </c>
      <c r="AF37" s="34" t="s">
        <v>121</v>
      </c>
      <c r="AG37" s="34" t="s">
        <v>121</v>
      </c>
      <c r="AH37" s="34" t="s">
        <v>121</v>
      </c>
      <c r="AI37" s="16">
        <f>'Droogte (score)'!$W48</f>
        <v>0</v>
      </c>
      <c r="AJ37" s="40">
        <f>SUM(Z37:AI37)/6</f>
        <v>37.916666666666664</v>
      </c>
      <c r="AK37" s="84">
        <f>'Overstroming (score)'!$L48</f>
        <v>24.46474302454854</v>
      </c>
      <c r="AL37" s="84">
        <f>'Overstroming (score)'!$V48</f>
        <v>24.46474302454854</v>
      </c>
      <c r="AM37" s="33">
        <f>'Overstroming (score)'!$X48</f>
        <v>0</v>
      </c>
      <c r="AN37" s="84">
        <f>'Overstroming (score)'!$AA48</f>
        <v>0.24767338754997786</v>
      </c>
      <c r="AO37" s="37" t="s">
        <v>121</v>
      </c>
      <c r="AP37" s="33">
        <f>'Overstroming (score)'!$AD48</f>
        <v>0</v>
      </c>
      <c r="AQ37" s="33">
        <f>'Overstroming (score)'!$AH48</f>
        <v>0</v>
      </c>
      <c r="AR37" s="33">
        <f>'Overstroming (score)'!$AJ48</f>
        <v>0</v>
      </c>
      <c r="AS37" s="33">
        <f>'Overstroming (score)'!$AL48</f>
        <v>0</v>
      </c>
      <c r="AT37" s="84">
        <f>'Overstroming (score)'!$AW48</f>
        <v>18.348557268411405</v>
      </c>
      <c r="AU37" s="40">
        <f>SUM(AK37:AT37)/9</f>
        <v>7.5028574116731637</v>
      </c>
    </row>
    <row r="38" spans="1:47" x14ac:dyDescent="0.25">
      <c r="A38" s="4" t="s">
        <v>32</v>
      </c>
      <c r="B38" s="4" t="s">
        <v>36</v>
      </c>
      <c r="C38" s="40">
        <f>(N38+Y38+AJ38+AU38)/4</f>
        <v>37.121679148572724</v>
      </c>
      <c r="D38" s="36">
        <f>'Wateroverlast (score)'!$L56</f>
        <v>11.928745568189072</v>
      </c>
      <c r="E38" s="36">
        <f>'Wateroverlast (score)'!$V56</f>
        <v>11.928745568189072</v>
      </c>
      <c r="F38" s="19">
        <f>'Wateroverlast (score)'!$X56</f>
        <v>0</v>
      </c>
      <c r="G38" s="36">
        <f>'Wateroverlast (score)'!$AA56</f>
        <v>1.7153004785456984</v>
      </c>
      <c r="H38" s="53" t="s">
        <v>121</v>
      </c>
      <c r="I38" s="36">
        <f>'Wateroverlast (score)'!$AH56</f>
        <v>12.143841653332386</v>
      </c>
      <c r="J38" s="36">
        <f>'Wateroverlast (score)'!$AL56</f>
        <v>0</v>
      </c>
      <c r="K38" s="19">
        <f>'Wateroverlast (score)'!$AN56</f>
        <v>100</v>
      </c>
      <c r="L38" s="19">
        <f>'Wateroverlast (score)'!$AP56</f>
        <v>100</v>
      </c>
      <c r="M38" s="36">
        <f>'Wateroverlast (score)'!$AZ56</f>
        <v>4.0479472177774616</v>
      </c>
      <c r="N38" s="40">
        <f>SUM(D38:M38)/9</f>
        <v>26.862731165114852</v>
      </c>
      <c r="O38" s="57">
        <f>'Hitte (score)'!$E56</f>
        <v>39.271722165598959</v>
      </c>
      <c r="P38" s="57">
        <f>'Hitte (score)'!$G56</f>
        <v>13.953488372093023</v>
      </c>
      <c r="Q38" s="55" t="s">
        <v>121</v>
      </c>
      <c r="R38" s="55" t="s">
        <v>121</v>
      </c>
      <c r="S38" s="13">
        <f>'Hitte (score)'!$M56</f>
        <v>100</v>
      </c>
      <c r="T38" s="13">
        <f>'Hitte (score)'!$O56</f>
        <v>0</v>
      </c>
      <c r="U38" s="57">
        <f>'Hitte (score)'!$T56</f>
        <v>51.144648296473903</v>
      </c>
      <c r="V38" s="55" t="s">
        <v>121</v>
      </c>
      <c r="W38" s="55" t="s">
        <v>121</v>
      </c>
      <c r="X38" s="55" t="s">
        <v>121</v>
      </c>
      <c r="Y38" s="40">
        <f>SUM(O38:X38)/5</f>
        <v>40.873971766833179</v>
      </c>
      <c r="Z38" s="34" t="s">
        <v>121</v>
      </c>
      <c r="AA38" s="16">
        <f>'Droogte (score)'!$E56</f>
        <v>100</v>
      </c>
      <c r="AB38" s="16">
        <f>'Droogte (score)'!$K56</f>
        <v>20</v>
      </c>
      <c r="AC38" s="35">
        <f>'Droogte (score)'!$Q56</f>
        <v>63.356548321693417</v>
      </c>
      <c r="AD38" s="16">
        <f>'Droogte (score)'!$S56</f>
        <v>100</v>
      </c>
      <c r="AE38" s="16">
        <f>'Droogte (score)'!$U56</f>
        <v>0</v>
      </c>
      <c r="AF38" s="34" t="s">
        <v>121</v>
      </c>
      <c r="AG38" s="34" t="s">
        <v>121</v>
      </c>
      <c r="AH38" s="34" t="s">
        <v>121</v>
      </c>
      <c r="AI38" s="16">
        <f>'Droogte (score)'!$W56</f>
        <v>100</v>
      </c>
      <c r="AJ38" s="40">
        <f>SUM(Z38:AI38)/6</f>
        <v>63.892758053615573</v>
      </c>
      <c r="AK38" s="84">
        <f>'Overstroming (score)'!$L56</f>
        <v>0</v>
      </c>
      <c r="AL38" s="84">
        <f>'Overstroming (score)'!$V56</f>
        <v>0</v>
      </c>
      <c r="AM38" s="33">
        <f>'Overstroming (score)'!$X56</f>
        <v>0</v>
      </c>
      <c r="AN38" s="84">
        <f>'Overstroming (score)'!$AA56</f>
        <v>1.7153004785456984</v>
      </c>
      <c r="AO38" s="37" t="s">
        <v>121</v>
      </c>
      <c r="AP38" s="33">
        <f>'Overstroming (score)'!$AD56</f>
        <v>25</v>
      </c>
      <c r="AQ38" s="33">
        <f>'Overstroming (score)'!$AH56</f>
        <v>0</v>
      </c>
      <c r="AR38" s="33">
        <f>'Overstroming (score)'!$AJ56</f>
        <v>50</v>
      </c>
      <c r="AS38" s="33">
        <f>'Overstroming (score)'!$AL56</f>
        <v>50</v>
      </c>
      <c r="AT38" s="84">
        <f>'Overstroming (score)'!$AW56</f>
        <v>25</v>
      </c>
      <c r="AU38" s="40">
        <f>SUM(AK38:AT38)/9</f>
        <v>16.8572556087273</v>
      </c>
    </row>
    <row r="39" spans="1:47" x14ac:dyDescent="0.25">
      <c r="A39" s="4" t="s">
        <v>147</v>
      </c>
      <c r="B39" s="4" t="s">
        <v>150</v>
      </c>
      <c r="C39" s="40">
        <f>(N39+Y39+AJ39+AU39)/4</f>
        <v>18.983260584899678</v>
      </c>
      <c r="D39" s="36">
        <f>'Wateroverlast (score)'!$L9</f>
        <v>3.8318633124723482</v>
      </c>
      <c r="E39" s="36">
        <f>'Wateroverlast (score)'!$V9</f>
        <v>3.8318633124723482</v>
      </c>
      <c r="F39" s="19">
        <f>'Wateroverlast (score)'!$X9</f>
        <v>0</v>
      </c>
      <c r="G39" s="36">
        <f>'Wateroverlast (score)'!$AA9</f>
        <v>0</v>
      </c>
      <c r="H39" s="53" t="s">
        <v>121</v>
      </c>
      <c r="I39" s="36">
        <f>'Wateroverlast (score)'!$AH9</f>
        <v>7.3354161639836031</v>
      </c>
      <c r="J39" s="36">
        <f>'Wateroverlast (score)'!$AL9</f>
        <v>0</v>
      </c>
      <c r="K39" s="19">
        <f>'Wateroverlast (score)'!$AN9</f>
        <v>0</v>
      </c>
      <c r="L39" s="19">
        <f>'Wateroverlast (score)'!$AP9</f>
        <v>0</v>
      </c>
      <c r="M39" s="36">
        <f>'Wateroverlast (score)'!$AZ9</f>
        <v>2.4451387213278677</v>
      </c>
      <c r="N39" s="40">
        <f>SUM(D39:M39)/9</f>
        <v>1.9382535011395743</v>
      </c>
      <c r="O39" s="57">
        <f>'Hitte (score)'!$E9</f>
        <v>32.828289775345219</v>
      </c>
      <c r="P39" s="57">
        <f>'Hitte (score)'!$G9</f>
        <v>2.3255813953488373</v>
      </c>
      <c r="Q39" s="55" t="s">
        <v>121</v>
      </c>
      <c r="R39" s="55" t="s">
        <v>121</v>
      </c>
      <c r="S39" s="13">
        <f>'Hitte (score)'!$M9</f>
        <v>100</v>
      </c>
      <c r="T39" s="13">
        <f>'Hitte (score)'!$O9</f>
        <v>0</v>
      </c>
      <c r="U39" s="57">
        <f>'Hitte (score)'!$T9</f>
        <v>62.945073021601601</v>
      </c>
      <c r="V39" s="55" t="s">
        <v>121</v>
      </c>
      <c r="W39" s="55" t="s">
        <v>121</v>
      </c>
      <c r="X39" s="55" t="s">
        <v>121</v>
      </c>
      <c r="Y39" s="40">
        <f>SUM(O39:X39)/5</f>
        <v>39.619788838459137</v>
      </c>
      <c r="Z39" s="34" t="s">
        <v>121</v>
      </c>
      <c r="AA39" s="16">
        <f>'Droogte (score)'!$E9</f>
        <v>100</v>
      </c>
      <c r="AB39" s="16">
        <f>'Droogte (score)'!$K9</f>
        <v>0</v>
      </c>
      <c r="AC39" s="35">
        <f>'Droogte (score)'!$Q9</f>
        <v>6.25</v>
      </c>
      <c r="AD39" s="16">
        <f>'Droogte (score)'!$S9</f>
        <v>100</v>
      </c>
      <c r="AE39" s="16">
        <f>'Droogte (score)'!$U9</f>
        <v>0</v>
      </c>
      <c r="AF39" s="34" t="s">
        <v>121</v>
      </c>
      <c r="AG39" s="34" t="s">
        <v>121</v>
      </c>
      <c r="AH39" s="34" t="s">
        <v>121</v>
      </c>
      <c r="AI39" s="16">
        <f>'Droogte (score)'!$W9</f>
        <v>0</v>
      </c>
      <c r="AJ39" s="40">
        <f>SUM(Z39:AI39)/6</f>
        <v>34.375</v>
      </c>
      <c r="AK39" s="84">
        <f>'Overstroming (score)'!$L9</f>
        <v>0</v>
      </c>
      <c r="AL39" s="84">
        <f>'Overstroming (score)'!$V9</f>
        <v>0</v>
      </c>
      <c r="AM39" s="33">
        <f>'Overstroming (score)'!$X9</f>
        <v>0</v>
      </c>
      <c r="AN39" s="84">
        <f>'Overstroming (score)'!$AA9</f>
        <v>0</v>
      </c>
      <c r="AO39" s="37" t="s">
        <v>121</v>
      </c>
      <c r="AP39" s="33">
        <f>'Overstroming (score)'!$AD9</f>
        <v>0</v>
      </c>
      <c r="AQ39" s="33">
        <f>'Overstroming (score)'!$AH9</f>
        <v>0</v>
      </c>
      <c r="AR39" s="33">
        <f>'Overstroming (score)'!$AJ9</f>
        <v>0</v>
      </c>
      <c r="AS39" s="33">
        <f>'Overstroming (score)'!$AL9</f>
        <v>0</v>
      </c>
      <c r="AT39" s="84">
        <f>'Overstroming (score)'!$AW9</f>
        <v>0</v>
      </c>
      <c r="AU39" s="40">
        <f>SUM(AK39:AT39)/9</f>
        <v>0</v>
      </c>
    </row>
    <row r="40" spans="1:47" x14ac:dyDescent="0.25">
      <c r="A40" s="4" t="s">
        <v>147</v>
      </c>
      <c r="B40" s="4" t="s">
        <v>157</v>
      </c>
      <c r="C40" s="40">
        <f>(N40+Y40+AJ40+AU40)/4</f>
        <v>15.704947980420981</v>
      </c>
      <c r="D40" s="36">
        <f>'Wateroverlast (score)'!$L10</f>
        <v>3.7418543680650678</v>
      </c>
      <c r="E40" s="36">
        <f>'Wateroverlast (score)'!$V10</f>
        <v>3.7418543680650678</v>
      </c>
      <c r="F40" s="19">
        <f>'Wateroverlast (score)'!$X10</f>
        <v>0</v>
      </c>
      <c r="G40" s="36">
        <f>'Wateroverlast (score)'!$AA10</f>
        <v>0</v>
      </c>
      <c r="H40" s="53" t="s">
        <v>121</v>
      </c>
      <c r="I40" s="36">
        <f>'Wateroverlast (score)'!$AH10</f>
        <v>5.9450701165198945</v>
      </c>
      <c r="J40" s="36">
        <f>'Wateroverlast (score)'!$AL10</f>
        <v>0</v>
      </c>
      <c r="K40" s="19">
        <f>'Wateroverlast (score)'!$AN10</f>
        <v>0</v>
      </c>
      <c r="L40" s="19">
        <f>'Wateroverlast (score)'!$AP10</f>
        <v>0</v>
      </c>
      <c r="M40" s="36">
        <f>'Wateroverlast (score)'!$AZ10</f>
        <v>1.9816900388399648</v>
      </c>
      <c r="N40" s="40">
        <f>SUM(D40:M40)/9</f>
        <v>1.712274321276666</v>
      </c>
      <c r="O40" s="57">
        <f>'Hitte (score)'!$E10</f>
        <v>36.546785166998369</v>
      </c>
      <c r="P40" s="57">
        <f>'Hitte (score)'!$G10</f>
        <v>2.3255813953488373</v>
      </c>
      <c r="Q40" s="55" t="s">
        <v>121</v>
      </c>
      <c r="R40" s="55" t="s">
        <v>121</v>
      </c>
      <c r="S40" s="13">
        <f>'Hitte (score)'!$M10</f>
        <v>50</v>
      </c>
      <c r="T40" s="13">
        <f>'Hitte (score)'!$O10</f>
        <v>0</v>
      </c>
      <c r="U40" s="57">
        <f>'Hitte (score)'!$T10</f>
        <v>60.413721707642132</v>
      </c>
      <c r="V40" s="55" t="s">
        <v>121</v>
      </c>
      <c r="W40" s="55" t="s">
        <v>121</v>
      </c>
      <c r="X40" s="55" t="s">
        <v>121</v>
      </c>
      <c r="Y40" s="40">
        <f>SUM(O40:X40)/5</f>
        <v>29.857217653997868</v>
      </c>
      <c r="Z40" s="34" t="s">
        <v>121</v>
      </c>
      <c r="AA40" s="16">
        <f>'Droogte (score)'!$E10</f>
        <v>50</v>
      </c>
      <c r="AB40" s="16">
        <f>'Droogte (score)'!$K10</f>
        <v>0</v>
      </c>
      <c r="AC40" s="35">
        <f>'Droogte (score)'!$Q10</f>
        <v>37.501799678456322</v>
      </c>
      <c r="AD40" s="16">
        <f>'Droogte (score)'!$S10</f>
        <v>100</v>
      </c>
      <c r="AE40" s="16">
        <f>'Droogte (score)'!$U10</f>
        <v>0</v>
      </c>
      <c r="AF40" s="34" t="s">
        <v>121</v>
      </c>
      <c r="AG40" s="34" t="s">
        <v>121</v>
      </c>
      <c r="AH40" s="34" t="s">
        <v>121</v>
      </c>
      <c r="AI40" s="16">
        <f>'Droogte (score)'!$W10</f>
        <v>0</v>
      </c>
      <c r="AJ40" s="40">
        <f>SUM(Z40:AI40)/6</f>
        <v>31.250299946409388</v>
      </c>
      <c r="AK40" s="84">
        <f>'Overstroming (score)'!$L10</f>
        <v>0</v>
      </c>
      <c r="AL40" s="84">
        <f>'Overstroming (score)'!$V10</f>
        <v>0</v>
      </c>
      <c r="AM40" s="33">
        <f>'Overstroming (score)'!$X10</f>
        <v>0</v>
      </c>
      <c r="AN40" s="84">
        <f>'Overstroming (score)'!$AA10</f>
        <v>0</v>
      </c>
      <c r="AO40" s="37" t="s">
        <v>121</v>
      </c>
      <c r="AP40" s="33">
        <f>'Overstroming (score)'!$AD10</f>
        <v>0</v>
      </c>
      <c r="AQ40" s="33">
        <f>'Overstroming (score)'!$AH10</f>
        <v>0</v>
      </c>
      <c r="AR40" s="33">
        <f>'Overstroming (score)'!$AJ10</f>
        <v>0</v>
      </c>
      <c r="AS40" s="33">
        <f>'Overstroming (score)'!$AL10</f>
        <v>0</v>
      </c>
      <c r="AT40" s="84">
        <f>'Overstroming (score)'!$AW10</f>
        <v>0</v>
      </c>
      <c r="AU40" s="40">
        <f>SUM(AK40:AT40)/9</f>
        <v>0</v>
      </c>
    </row>
    <row r="41" spans="1:47" x14ac:dyDescent="0.25">
      <c r="A41" s="4" t="s">
        <v>147</v>
      </c>
      <c r="B41" s="4" t="s">
        <v>151</v>
      </c>
      <c r="C41" s="40">
        <f>(N41+Y41+AJ41+AU41)/4</f>
        <v>12.567470901203663</v>
      </c>
      <c r="D41" s="36">
        <f>'Wateroverlast (score)'!$L11</f>
        <v>0.57418252655578661</v>
      </c>
      <c r="E41" s="36">
        <f>'Wateroverlast (score)'!$V11</f>
        <v>0.57418252655578661</v>
      </c>
      <c r="F41" s="19">
        <f>'Wateroverlast (score)'!$X11</f>
        <v>0</v>
      </c>
      <c r="G41" s="36">
        <f>'Wateroverlast (score)'!$AA11</f>
        <v>2.8684503760212827</v>
      </c>
      <c r="H41" s="53" t="s">
        <v>121</v>
      </c>
      <c r="I41" s="36">
        <f>'Wateroverlast (score)'!$AH11</f>
        <v>1.5383855170522587</v>
      </c>
      <c r="J41" s="36">
        <f>'Wateroverlast (score)'!$AL11</f>
        <v>0</v>
      </c>
      <c r="K41" s="19">
        <f>'Wateroverlast (score)'!$AN11</f>
        <v>0</v>
      </c>
      <c r="L41" s="19">
        <f>'Wateroverlast (score)'!$AP11</f>
        <v>0</v>
      </c>
      <c r="M41" s="36">
        <f>'Wateroverlast (score)'!$AZ11</f>
        <v>0.51279517235075289</v>
      </c>
      <c r="N41" s="40">
        <f>SUM(D41:M41)/9</f>
        <v>0.67422179094842971</v>
      </c>
      <c r="O41" s="57">
        <f>'Hitte (score)'!$E11</f>
        <v>0</v>
      </c>
      <c r="P41" s="57">
        <f>'Hitte (score)'!$G11</f>
        <v>0</v>
      </c>
      <c r="Q41" s="55" t="s">
        <v>121</v>
      </c>
      <c r="R41" s="55" t="s">
        <v>121</v>
      </c>
      <c r="S41" s="13">
        <f>'Hitte (score)'!$M11</f>
        <v>50</v>
      </c>
      <c r="T41" s="13">
        <f>'Hitte (score)'!$O11</f>
        <v>0</v>
      </c>
      <c r="U41" s="57">
        <f>'Hitte (score)'!$T11</f>
        <v>12.499999973056735</v>
      </c>
      <c r="V41" s="55" t="s">
        <v>121</v>
      </c>
      <c r="W41" s="55" t="s">
        <v>121</v>
      </c>
      <c r="X41" s="55" t="s">
        <v>121</v>
      </c>
      <c r="Y41" s="40">
        <f>SUM(O41:X41)/5</f>
        <v>12.499999994611347</v>
      </c>
      <c r="Z41" s="34" t="s">
        <v>121</v>
      </c>
      <c r="AA41" s="16">
        <f>'Droogte (score)'!$E11</f>
        <v>50</v>
      </c>
      <c r="AB41" s="16">
        <f>'Droogte (score)'!$K11</f>
        <v>20</v>
      </c>
      <c r="AC41" s="35">
        <f>'Droogte (score)'!$Q11</f>
        <v>52.57397091552928</v>
      </c>
      <c r="AD41" s="16">
        <f>'Droogte (score)'!$S11</f>
        <v>100</v>
      </c>
      <c r="AE41" s="16">
        <f>'Droogte (score)'!$U11</f>
        <v>0</v>
      </c>
      <c r="AF41" s="34" t="s">
        <v>121</v>
      </c>
      <c r="AG41" s="34" t="s">
        <v>121</v>
      </c>
      <c r="AH41" s="34" t="s">
        <v>121</v>
      </c>
      <c r="AI41" s="16">
        <f>'Droogte (score)'!$W11</f>
        <v>0</v>
      </c>
      <c r="AJ41" s="40">
        <f>SUM(Z41:AI41)/6</f>
        <v>37.095661819254879</v>
      </c>
      <c r="AK41" s="84">
        <f>'Overstroming (score)'!$L11</f>
        <v>0</v>
      </c>
      <c r="AL41" s="84">
        <f>'Overstroming (score)'!$V11</f>
        <v>0</v>
      </c>
      <c r="AM41" s="33">
        <f>'Overstroming (score)'!$X11</f>
        <v>0</v>
      </c>
      <c r="AN41" s="84">
        <f>'Overstroming (score)'!$AA11</f>
        <v>0</v>
      </c>
      <c r="AO41" s="37" t="s">
        <v>121</v>
      </c>
      <c r="AP41" s="33">
        <f>'Overstroming (score)'!$AD11</f>
        <v>0</v>
      </c>
      <c r="AQ41" s="33">
        <f>'Overstroming (score)'!$AH11</f>
        <v>0</v>
      </c>
      <c r="AR41" s="33">
        <f>'Overstroming (score)'!$AJ11</f>
        <v>0</v>
      </c>
      <c r="AS41" s="33">
        <f>'Overstroming (score)'!$AL11</f>
        <v>0</v>
      </c>
      <c r="AT41" s="84">
        <f>'Overstroming (score)'!$AW11</f>
        <v>0</v>
      </c>
      <c r="AU41" s="40">
        <f>SUM(AK41:AT41)/9</f>
        <v>0</v>
      </c>
    </row>
    <row r="42" spans="1:47" x14ac:dyDescent="0.25">
      <c r="A42" s="4" t="s">
        <v>147</v>
      </c>
      <c r="B42" s="4" t="s">
        <v>148</v>
      </c>
      <c r="C42" s="40">
        <f>(N42+Y42+AJ42+AU42)/4</f>
        <v>26.143469746980642</v>
      </c>
      <c r="D42" s="36">
        <f>'Wateroverlast (score)'!$L20</f>
        <v>11.523180480773753</v>
      </c>
      <c r="E42" s="36">
        <f>'Wateroverlast (score)'!$V20</f>
        <v>11.523180480773753</v>
      </c>
      <c r="F42" s="19">
        <f>'Wateroverlast (score)'!$X20</f>
        <v>0</v>
      </c>
      <c r="G42" s="36">
        <f>'Wateroverlast (score)'!$AA20</f>
        <v>3.411155384167222</v>
      </c>
      <c r="H42" s="53" t="s">
        <v>121</v>
      </c>
      <c r="I42" s="36">
        <f>'Wateroverlast (score)'!$AH20</f>
        <v>23.838559716864395</v>
      </c>
      <c r="J42" s="36">
        <f>'Wateroverlast (score)'!$AL20</f>
        <v>0</v>
      </c>
      <c r="K42" s="19">
        <f>'Wateroverlast (score)'!$AN20</f>
        <v>50</v>
      </c>
      <c r="L42" s="19">
        <f>'Wateroverlast (score)'!$AP20</f>
        <v>100</v>
      </c>
      <c r="M42" s="36">
        <f>'Wateroverlast (score)'!$AZ20</f>
        <v>7.9461865722881315</v>
      </c>
      <c r="N42" s="40">
        <f>SUM(D42:M42)/9</f>
        <v>23.138029181651916</v>
      </c>
      <c r="O42" s="57">
        <f>'Hitte (score)'!$E20</f>
        <v>2.3733313397431179</v>
      </c>
      <c r="P42" s="57">
        <f>'Hitte (score)'!$G20</f>
        <v>4.6511627906976747</v>
      </c>
      <c r="Q42" s="55" t="s">
        <v>121</v>
      </c>
      <c r="R42" s="55" t="s">
        <v>121</v>
      </c>
      <c r="S42" s="13">
        <f>'Hitte (score)'!$M20</f>
        <v>75</v>
      </c>
      <c r="T42" s="13">
        <f>'Hitte (score)'!$O20</f>
        <v>0</v>
      </c>
      <c r="U42" s="57">
        <f>'Hitte (score)'!$T20</f>
        <v>54.673154876393269</v>
      </c>
      <c r="V42" s="55" t="s">
        <v>121</v>
      </c>
      <c r="W42" s="55" t="s">
        <v>121</v>
      </c>
      <c r="X42" s="55" t="s">
        <v>121</v>
      </c>
      <c r="Y42" s="40">
        <f>SUM(O42:X42)/5</f>
        <v>27.339529801366815</v>
      </c>
      <c r="Z42" s="34" t="s">
        <v>121</v>
      </c>
      <c r="AA42" s="16">
        <f>'Droogte (score)'!$E20</f>
        <v>100</v>
      </c>
      <c r="AB42" s="16">
        <f>'Droogte (score)'!$K20</f>
        <v>60</v>
      </c>
      <c r="AC42" s="35">
        <f>'Droogte (score)'!$Q20</f>
        <v>64.577920029423012</v>
      </c>
      <c r="AD42" s="16">
        <f>'Droogte (score)'!$S20</f>
        <v>100</v>
      </c>
      <c r="AE42" s="16">
        <f>'Droogte (score)'!$U20</f>
        <v>0</v>
      </c>
      <c r="AF42" s="34" t="s">
        <v>121</v>
      </c>
      <c r="AG42" s="34" t="s">
        <v>121</v>
      </c>
      <c r="AH42" s="34" t="s">
        <v>121</v>
      </c>
      <c r="AI42" s="16">
        <f>'Droogte (score)'!$W20</f>
        <v>0</v>
      </c>
      <c r="AJ42" s="40">
        <f>SUM(Z42:AI42)/6</f>
        <v>54.096320004903838</v>
      </c>
      <c r="AK42" s="84">
        <f>'Overstroming (score)'!$L20</f>
        <v>0</v>
      </c>
      <c r="AL42" s="84">
        <f>'Overstroming (score)'!$V20</f>
        <v>0</v>
      </c>
      <c r="AM42" s="33">
        <f>'Overstroming (score)'!$X20</f>
        <v>0</v>
      </c>
      <c r="AN42" s="84">
        <f>'Overstroming (score)'!$AA20</f>
        <v>0</v>
      </c>
      <c r="AO42" s="37" t="s">
        <v>121</v>
      </c>
      <c r="AP42" s="33">
        <f>'Overstroming (score)'!$AD20</f>
        <v>0</v>
      </c>
      <c r="AQ42" s="33">
        <f>'Overstroming (score)'!$AH20</f>
        <v>0</v>
      </c>
      <c r="AR42" s="33">
        <f>'Overstroming (score)'!$AJ20</f>
        <v>0</v>
      </c>
      <c r="AS42" s="33">
        <f>'Overstroming (score)'!$AL20</f>
        <v>0</v>
      </c>
      <c r="AT42" s="84">
        <f>'Overstroming (score)'!$AW20</f>
        <v>0</v>
      </c>
      <c r="AU42" s="40">
        <f>SUM(AK42:AT42)/9</f>
        <v>0</v>
      </c>
    </row>
    <row r="43" spans="1:47" x14ac:dyDescent="0.25">
      <c r="A43" s="4" t="s">
        <v>147</v>
      </c>
      <c r="B43" s="4" t="s">
        <v>158</v>
      </c>
      <c r="C43" s="40">
        <f>(N43+Y43+AJ43+AU43)/4</f>
        <v>19.309662923301243</v>
      </c>
      <c r="D43" s="36">
        <f>'Wateroverlast (score)'!$L21</f>
        <v>0.18416206261510126</v>
      </c>
      <c r="E43" s="36">
        <f>'Wateroverlast (score)'!$V21</f>
        <v>0.18416206261510126</v>
      </c>
      <c r="F43" s="19">
        <f>'Wateroverlast (score)'!$X21</f>
        <v>0</v>
      </c>
      <c r="G43" s="36">
        <f>'Wateroverlast (score)'!$AA21</f>
        <v>18.173357095753396</v>
      </c>
      <c r="H43" s="53" t="s">
        <v>121</v>
      </c>
      <c r="I43" s="36">
        <f>'Wateroverlast (score)'!$AH21</f>
        <v>0</v>
      </c>
      <c r="J43" s="36">
        <f>'Wateroverlast (score)'!$AL21</f>
        <v>0</v>
      </c>
      <c r="K43" s="19">
        <f>'Wateroverlast (score)'!$AN21</f>
        <v>0</v>
      </c>
      <c r="L43" s="19">
        <f>'Wateroverlast (score)'!$AP21</f>
        <v>0</v>
      </c>
      <c r="M43" s="36">
        <f>'Wateroverlast (score)'!$AZ21</f>
        <v>0</v>
      </c>
      <c r="N43" s="40">
        <f>SUM(D43:M43)/9</f>
        <v>2.0601868023315109</v>
      </c>
      <c r="O43" s="57">
        <f>'Hitte (score)'!$E21</f>
        <v>0.13433129636685251</v>
      </c>
      <c r="P43" s="57">
        <f>'Hitte (score)'!$G21</f>
        <v>0</v>
      </c>
      <c r="Q43" s="55" t="s">
        <v>121</v>
      </c>
      <c r="R43" s="55" t="s">
        <v>121</v>
      </c>
      <c r="S43" s="13">
        <f>'Hitte (score)'!$M21</f>
        <v>50</v>
      </c>
      <c r="T43" s="13">
        <f>'Hitte (score)'!$O21</f>
        <v>0</v>
      </c>
      <c r="U43" s="57">
        <f>'Hitte (score)'!$T21</f>
        <v>48.571002835684908</v>
      </c>
      <c r="V43" s="55" t="s">
        <v>121</v>
      </c>
      <c r="W43" s="55" t="s">
        <v>121</v>
      </c>
      <c r="X43" s="55" t="s">
        <v>121</v>
      </c>
      <c r="Y43" s="40">
        <f>SUM(O43:X43)/5</f>
        <v>19.741066826410353</v>
      </c>
      <c r="Z43" s="34" t="s">
        <v>121</v>
      </c>
      <c r="AA43" s="16">
        <f>'Droogte (score)'!$E21</f>
        <v>100</v>
      </c>
      <c r="AB43" s="16">
        <f>'Droogte (score)'!$K21</f>
        <v>60</v>
      </c>
      <c r="AC43" s="35">
        <f>'Droogte (score)'!$Q21</f>
        <v>72.624388386778662</v>
      </c>
      <c r="AD43" s="16">
        <f>'Droogte (score)'!$S21</f>
        <v>100</v>
      </c>
      <c r="AE43" s="16">
        <f>'Droogte (score)'!$U21</f>
        <v>0</v>
      </c>
      <c r="AF43" s="34" t="s">
        <v>121</v>
      </c>
      <c r="AG43" s="34" t="s">
        <v>121</v>
      </c>
      <c r="AH43" s="34" t="s">
        <v>121</v>
      </c>
      <c r="AI43" s="16">
        <f>'Droogte (score)'!$W21</f>
        <v>0</v>
      </c>
      <c r="AJ43" s="40">
        <f>SUM(Z43:AI43)/6</f>
        <v>55.43739806446311</v>
      </c>
      <c r="AK43" s="84">
        <f>'Overstroming (score)'!$L21</f>
        <v>0</v>
      </c>
      <c r="AL43" s="84">
        <f>'Overstroming (score)'!$V21</f>
        <v>0</v>
      </c>
      <c r="AM43" s="33">
        <f>'Overstroming (score)'!$X21</f>
        <v>0</v>
      </c>
      <c r="AN43" s="84">
        <f>'Overstroming (score)'!$AA21</f>
        <v>0</v>
      </c>
      <c r="AO43" s="37" t="s">
        <v>121</v>
      </c>
      <c r="AP43" s="33">
        <f>'Overstroming (score)'!$AD21</f>
        <v>0</v>
      </c>
      <c r="AQ43" s="33">
        <f>'Overstroming (score)'!$AH21</f>
        <v>0</v>
      </c>
      <c r="AR43" s="33">
        <f>'Overstroming (score)'!$AJ21</f>
        <v>0</v>
      </c>
      <c r="AS43" s="33">
        <f>'Overstroming (score)'!$AL21</f>
        <v>0</v>
      </c>
      <c r="AT43" s="84">
        <f>'Overstroming (score)'!$AW21</f>
        <v>0</v>
      </c>
      <c r="AU43" s="40">
        <f>SUM(AK43:AT43)/9</f>
        <v>0</v>
      </c>
    </row>
    <row r="44" spans="1:47" x14ac:dyDescent="0.25">
      <c r="A44" s="4" t="s">
        <v>147</v>
      </c>
      <c r="B44" s="4" t="s">
        <v>152</v>
      </c>
      <c r="C44" s="40">
        <f>(N44+Y44+AJ44+AU44)/4</f>
        <v>19.896984715881043</v>
      </c>
      <c r="D44" s="36">
        <f>'Wateroverlast (score)'!$L22</f>
        <v>3.0218308733755581</v>
      </c>
      <c r="E44" s="36">
        <f>'Wateroverlast (score)'!$V22</f>
        <v>3.0218308733755581</v>
      </c>
      <c r="F44" s="19">
        <f>'Wateroverlast (score)'!$X22</f>
        <v>0</v>
      </c>
      <c r="G44" s="36">
        <f>'Wateroverlast (score)'!$AA22</f>
        <v>6.0819476517239544</v>
      </c>
      <c r="H44" s="53" t="s">
        <v>121</v>
      </c>
      <c r="I44" s="36">
        <f>'Wateroverlast (score)'!$AH22</f>
        <v>3.9077743408614336</v>
      </c>
      <c r="J44" s="36">
        <f>'Wateroverlast (score)'!$AL22</f>
        <v>0</v>
      </c>
      <c r="K44" s="19">
        <f>'Wateroverlast (score)'!$AN22</f>
        <v>100</v>
      </c>
      <c r="L44" s="19">
        <f>'Wateroverlast (score)'!$AP22</f>
        <v>0</v>
      </c>
      <c r="M44" s="36">
        <f>'Wateroverlast (score)'!$AZ22</f>
        <v>1.3025914469538111</v>
      </c>
      <c r="N44" s="40">
        <f>SUM(D44:M44)/9</f>
        <v>13.03733057625448</v>
      </c>
      <c r="O44" s="57">
        <f>'Hitte (score)'!$E22</f>
        <v>6.0747270634372999E-3</v>
      </c>
      <c r="P44" s="57">
        <f>'Hitte (score)'!$G22</f>
        <v>0</v>
      </c>
      <c r="Q44" s="55" t="s">
        <v>121</v>
      </c>
      <c r="R44" s="55" t="s">
        <v>121</v>
      </c>
      <c r="S44" s="13">
        <f>'Hitte (score)'!$M22</f>
        <v>75</v>
      </c>
      <c r="T44" s="13">
        <f>'Hitte (score)'!$O22</f>
        <v>0</v>
      </c>
      <c r="U44" s="57">
        <f>'Hitte (score)'!$T22</f>
        <v>26.643306083152673</v>
      </c>
      <c r="V44" s="55" t="s">
        <v>121</v>
      </c>
      <c r="W44" s="55" t="s">
        <v>121</v>
      </c>
      <c r="X44" s="55" t="s">
        <v>121</v>
      </c>
      <c r="Y44" s="40">
        <f>SUM(O44:X44)/5</f>
        <v>20.329876162043224</v>
      </c>
      <c r="Z44" s="34" t="s">
        <v>121</v>
      </c>
      <c r="AA44" s="16">
        <f>'Droogte (score)'!$E22</f>
        <v>100</v>
      </c>
      <c r="AB44" s="16">
        <f>'Droogte (score)'!$K22</f>
        <v>60</v>
      </c>
      <c r="AC44" s="35">
        <f>'Droogte (score)'!$Q22</f>
        <v>67.324392751358801</v>
      </c>
      <c r="AD44" s="16">
        <f>'Droogte (score)'!$S22</f>
        <v>50</v>
      </c>
      <c r="AE44" s="16">
        <f>'Droogte (score)'!$U22</f>
        <v>0</v>
      </c>
      <c r="AF44" s="34" t="s">
        <v>121</v>
      </c>
      <c r="AG44" s="34" t="s">
        <v>121</v>
      </c>
      <c r="AH44" s="34" t="s">
        <v>121</v>
      </c>
      <c r="AI44" s="16">
        <f>'Droogte (score)'!$W22</f>
        <v>0</v>
      </c>
      <c r="AJ44" s="40">
        <f>SUM(Z44:AI44)/6</f>
        <v>46.220732125226469</v>
      </c>
      <c r="AK44" s="84">
        <f>'Overstroming (score)'!$L22</f>
        <v>0</v>
      </c>
      <c r="AL44" s="84">
        <f>'Overstroming (score)'!$V22</f>
        <v>0</v>
      </c>
      <c r="AM44" s="33">
        <f>'Overstroming (score)'!$X22</f>
        <v>0</v>
      </c>
      <c r="AN44" s="84">
        <f>'Overstroming (score)'!$AA22</f>
        <v>0</v>
      </c>
      <c r="AO44" s="37" t="s">
        <v>121</v>
      </c>
      <c r="AP44" s="33">
        <f>'Overstroming (score)'!$AD22</f>
        <v>0</v>
      </c>
      <c r="AQ44" s="33">
        <f>'Overstroming (score)'!$AH22</f>
        <v>0</v>
      </c>
      <c r="AR44" s="33">
        <f>'Overstroming (score)'!$AJ22</f>
        <v>0</v>
      </c>
      <c r="AS44" s="33">
        <f>'Overstroming (score)'!$AL22</f>
        <v>0</v>
      </c>
      <c r="AT44" s="84">
        <f>'Overstroming (score)'!$AW22</f>
        <v>0</v>
      </c>
      <c r="AU44" s="40">
        <f>SUM(AK44:AT44)/9</f>
        <v>0</v>
      </c>
    </row>
    <row r="45" spans="1:47" x14ac:dyDescent="0.25">
      <c r="A45" s="4" t="s">
        <v>147</v>
      </c>
      <c r="B45" s="4" t="s">
        <v>155</v>
      </c>
      <c r="C45" s="40">
        <f>(N45+Y45+AJ45+AU45)/4</f>
        <v>16.988181118359016</v>
      </c>
      <c r="D45" s="36">
        <f>'Wateroverlast (score)'!$L24</f>
        <v>0.29180008389081985</v>
      </c>
      <c r="E45" s="36">
        <f>'Wateroverlast (score)'!$V24</f>
        <v>0.29180008389081985</v>
      </c>
      <c r="F45" s="19">
        <f>'Wateroverlast (score)'!$X24</f>
        <v>0</v>
      </c>
      <c r="G45" s="36">
        <f>'Wateroverlast (score)'!$AA24</f>
        <v>20.453826154011921</v>
      </c>
      <c r="H45" s="53" t="s">
        <v>121</v>
      </c>
      <c r="I45" s="36">
        <f>'Wateroverlast (score)'!$AH24</f>
        <v>0.33826090237841411</v>
      </c>
      <c r="J45" s="36">
        <f>'Wateroverlast (score)'!$AL24</f>
        <v>0</v>
      </c>
      <c r="K45" s="19">
        <f>'Wateroverlast (score)'!$AN24</f>
        <v>0</v>
      </c>
      <c r="L45" s="19">
        <f>'Wateroverlast (score)'!$AP24</f>
        <v>0</v>
      </c>
      <c r="M45" s="36">
        <f>'Wateroverlast (score)'!$AZ24</f>
        <v>0.11275363412613804</v>
      </c>
      <c r="N45" s="40">
        <f>SUM(D45:M45)/9</f>
        <v>2.3876045398109018</v>
      </c>
      <c r="O45" s="57">
        <f>'Hitte (score)'!$E24</f>
        <v>1.23167538309876E-2</v>
      </c>
      <c r="P45" s="57">
        <f>'Hitte (score)'!$G24</f>
        <v>0</v>
      </c>
      <c r="Q45" s="55" t="s">
        <v>121</v>
      </c>
      <c r="R45" s="55" t="s">
        <v>121</v>
      </c>
      <c r="S45" s="13">
        <f>'Hitte (score)'!$M24</f>
        <v>50</v>
      </c>
      <c r="T45" s="13">
        <f>'Hitte (score)'!$O24</f>
        <v>0</v>
      </c>
      <c r="U45" s="57">
        <f>'Hitte (score)'!$T24</f>
        <v>47.604949580838166</v>
      </c>
      <c r="V45" s="55" t="s">
        <v>121</v>
      </c>
      <c r="W45" s="55" t="s">
        <v>121</v>
      </c>
      <c r="X45" s="55" t="s">
        <v>121</v>
      </c>
      <c r="Y45" s="40">
        <f>SUM(O45:X45)/5</f>
        <v>19.523453266933831</v>
      </c>
      <c r="Z45" s="34" t="s">
        <v>121</v>
      </c>
      <c r="AA45" s="16">
        <f>'Droogte (score)'!$E24</f>
        <v>50</v>
      </c>
      <c r="AB45" s="16">
        <f>'Droogte (score)'!$K24</f>
        <v>20</v>
      </c>
      <c r="AC45" s="35">
        <f>'Droogte (score)'!$Q24</f>
        <v>56.250000000148027</v>
      </c>
      <c r="AD45" s="16">
        <f>'Droogte (score)'!$S24</f>
        <v>50</v>
      </c>
      <c r="AE45" s="16">
        <f>'Droogte (score)'!$U24</f>
        <v>100</v>
      </c>
      <c r="AF45" s="34" t="s">
        <v>121</v>
      </c>
      <c r="AG45" s="34" t="s">
        <v>121</v>
      </c>
      <c r="AH45" s="34" t="s">
        <v>121</v>
      </c>
      <c r="AI45" s="16">
        <f>'Droogte (score)'!$W24</f>
        <v>0</v>
      </c>
      <c r="AJ45" s="40">
        <f>SUM(Z45:AI45)/6</f>
        <v>46.041666666691334</v>
      </c>
      <c r="AK45" s="84">
        <f>'Overstroming (score)'!$L24</f>
        <v>0</v>
      </c>
      <c r="AL45" s="84">
        <f>'Overstroming (score)'!$V24</f>
        <v>0</v>
      </c>
      <c r="AM45" s="33">
        <f>'Overstroming (score)'!$X24</f>
        <v>0</v>
      </c>
      <c r="AN45" s="84">
        <f>'Overstroming (score)'!$AA24</f>
        <v>0</v>
      </c>
      <c r="AO45" s="37" t="s">
        <v>121</v>
      </c>
      <c r="AP45" s="33">
        <f>'Overstroming (score)'!$AD24</f>
        <v>0</v>
      </c>
      <c r="AQ45" s="33">
        <f>'Overstroming (score)'!$AH24</f>
        <v>0</v>
      </c>
      <c r="AR45" s="33">
        <f>'Overstroming (score)'!$AJ24</f>
        <v>0</v>
      </c>
      <c r="AS45" s="33">
        <f>'Overstroming (score)'!$AL24</f>
        <v>0</v>
      </c>
      <c r="AT45" s="84">
        <f>'Overstroming (score)'!$AW24</f>
        <v>0</v>
      </c>
      <c r="AU45" s="40">
        <f>SUM(AK45:AT45)/9</f>
        <v>0</v>
      </c>
    </row>
    <row r="46" spans="1:47" x14ac:dyDescent="0.25">
      <c r="A46" s="4" t="s">
        <v>147</v>
      </c>
      <c r="B46" s="4" t="s">
        <v>154</v>
      </c>
      <c r="C46" s="40">
        <f>(N46+Y46+AJ46+AU46)/4</f>
        <v>15.362390665430389</v>
      </c>
      <c r="D46" s="36">
        <f>'Wateroverlast (score)'!$L26</f>
        <v>2.4677243681059036</v>
      </c>
      <c r="E46" s="36">
        <f>'Wateroverlast (score)'!$V26</f>
        <v>2.4677243681059036</v>
      </c>
      <c r="F46" s="19">
        <f>'Wateroverlast (score)'!$X26</f>
        <v>0</v>
      </c>
      <c r="G46" s="36">
        <f>'Wateroverlast (score)'!$AA26</f>
        <v>0</v>
      </c>
      <c r="H46" s="53" t="s">
        <v>121</v>
      </c>
      <c r="I46" s="36">
        <f>'Wateroverlast (score)'!$AH26</f>
        <v>0.51008154271786177</v>
      </c>
      <c r="J46" s="36">
        <f>'Wateroverlast (score)'!$AL26</f>
        <v>0</v>
      </c>
      <c r="K46" s="19">
        <f>'Wateroverlast (score)'!$AN26</f>
        <v>0</v>
      </c>
      <c r="L46" s="19">
        <f>'Wateroverlast (score)'!$AP26</f>
        <v>0</v>
      </c>
      <c r="M46" s="36">
        <f>'Wateroverlast (score)'!$AZ26</f>
        <v>0.17002718090595392</v>
      </c>
      <c r="N46" s="40">
        <f>SUM(D46:M46)/9</f>
        <v>0.62395082887062481</v>
      </c>
      <c r="O46" s="57">
        <f>'Hitte (score)'!$E26</f>
        <v>1.2690383574865722</v>
      </c>
      <c r="P46" s="57">
        <f>'Hitte (score)'!$G26</f>
        <v>2.3255813953488373</v>
      </c>
      <c r="Q46" s="55" t="s">
        <v>121</v>
      </c>
      <c r="R46" s="55" t="s">
        <v>121</v>
      </c>
      <c r="S46" s="13">
        <f>'Hitte (score)'!$M26</f>
        <v>50</v>
      </c>
      <c r="T46" s="13">
        <f>'Hitte (score)'!$O26</f>
        <v>0</v>
      </c>
      <c r="U46" s="57">
        <f>'Hitte (score)'!$T26</f>
        <v>50.060656969774271</v>
      </c>
      <c r="V46" s="55" t="s">
        <v>121</v>
      </c>
      <c r="W46" s="55" t="s">
        <v>121</v>
      </c>
      <c r="X46" s="55" t="s">
        <v>121</v>
      </c>
      <c r="Y46" s="40">
        <f>SUM(O46:X46)/5</f>
        <v>20.731055344521938</v>
      </c>
      <c r="Z46" s="34" t="s">
        <v>121</v>
      </c>
      <c r="AA46" s="16">
        <f>'Droogte (score)'!$E26</f>
        <v>50</v>
      </c>
      <c r="AB46" s="16">
        <f>'Droogte (score)'!$K26</f>
        <v>40</v>
      </c>
      <c r="AC46" s="35">
        <f>'Droogte (score)'!$Q26</f>
        <v>50.567338929973957</v>
      </c>
      <c r="AD46" s="16">
        <f>'Droogte (score)'!$S26</f>
        <v>100</v>
      </c>
      <c r="AE46" s="16">
        <f>'Droogte (score)'!$U26</f>
        <v>0</v>
      </c>
      <c r="AF46" s="34" t="s">
        <v>121</v>
      </c>
      <c r="AG46" s="34" t="s">
        <v>121</v>
      </c>
      <c r="AH46" s="34" t="s">
        <v>121</v>
      </c>
      <c r="AI46" s="16">
        <f>'Droogte (score)'!$W26</f>
        <v>0</v>
      </c>
      <c r="AJ46" s="40">
        <f>SUM(Z46:AI46)/6</f>
        <v>40.094556488328998</v>
      </c>
      <c r="AK46" s="84">
        <f>'Overstroming (score)'!$L26</f>
        <v>0</v>
      </c>
      <c r="AL46" s="84">
        <f>'Overstroming (score)'!$V26</f>
        <v>0</v>
      </c>
      <c r="AM46" s="33">
        <f>'Overstroming (score)'!$X26</f>
        <v>0</v>
      </c>
      <c r="AN46" s="84">
        <f>'Overstroming (score)'!$AA26</f>
        <v>0</v>
      </c>
      <c r="AO46" s="37" t="s">
        <v>121</v>
      </c>
      <c r="AP46" s="33">
        <f>'Overstroming (score)'!$AD26</f>
        <v>0</v>
      </c>
      <c r="AQ46" s="33">
        <f>'Overstroming (score)'!$AH26</f>
        <v>0</v>
      </c>
      <c r="AR46" s="33">
        <f>'Overstroming (score)'!$AJ26</f>
        <v>0</v>
      </c>
      <c r="AS46" s="33">
        <f>'Overstroming (score)'!$AL26</f>
        <v>0</v>
      </c>
      <c r="AT46" s="84">
        <f>'Overstroming (score)'!$AW26</f>
        <v>0</v>
      </c>
      <c r="AU46" s="40">
        <f>SUM(AK46:AT46)/9</f>
        <v>0</v>
      </c>
    </row>
    <row r="47" spans="1:47" x14ac:dyDescent="0.25">
      <c r="A47" s="4" t="s">
        <v>147</v>
      </c>
      <c r="B47" s="4" t="s">
        <v>149</v>
      </c>
      <c r="C47" s="40">
        <f>(N47+Y47+AJ47+AU47)/4</f>
        <v>28.889326910153756</v>
      </c>
      <c r="D47" s="36">
        <f>'Wateroverlast (score)'!$L38</f>
        <v>14.648745097188986</v>
      </c>
      <c r="E47" s="36">
        <f>'Wateroverlast (score)'!$V38</f>
        <v>14.648745097188986</v>
      </c>
      <c r="F47" s="19">
        <f>'Wateroverlast (score)'!$X38</f>
        <v>0</v>
      </c>
      <c r="G47" s="36">
        <f>'Wateroverlast (score)'!$AA38</f>
        <v>1.6011769973519951E-2</v>
      </c>
      <c r="H47" s="53" t="s">
        <v>121</v>
      </c>
      <c r="I47" s="36">
        <f>'Wateroverlast (score)'!$AH38</f>
        <v>7.3215953520098855</v>
      </c>
      <c r="J47" s="36">
        <f>'Wateroverlast (score)'!$AL38</f>
        <v>30.76923076923077</v>
      </c>
      <c r="K47" s="19">
        <f>'Wateroverlast (score)'!$AN38</f>
        <v>50</v>
      </c>
      <c r="L47" s="19">
        <f>'Wateroverlast (score)'!$AP38</f>
        <v>100</v>
      </c>
      <c r="M47" s="36">
        <f>'Wateroverlast (score)'!$AZ38</f>
        <v>2.4405317840032952</v>
      </c>
      <c r="N47" s="40">
        <f>SUM(D47:M47)/9</f>
        <v>24.427206652177272</v>
      </c>
      <c r="O47" s="57">
        <f>'Hitte (score)'!$E38</f>
        <v>27.764834724080277</v>
      </c>
      <c r="P47" s="57">
        <f>'Hitte (score)'!$G38</f>
        <v>9.3023255813953494</v>
      </c>
      <c r="Q47" s="55" t="s">
        <v>121</v>
      </c>
      <c r="R47" s="55" t="s">
        <v>121</v>
      </c>
      <c r="S47" s="13">
        <f>'Hitte (score)'!$M38</f>
        <v>100</v>
      </c>
      <c r="T47" s="13">
        <f>'Hitte (score)'!$O38</f>
        <v>0</v>
      </c>
      <c r="U47" s="57">
        <f>'Hitte (score)'!$T38</f>
        <v>65.260324480105012</v>
      </c>
      <c r="V47" s="55" t="s">
        <v>121</v>
      </c>
      <c r="W47" s="55" t="s">
        <v>121</v>
      </c>
      <c r="X47" s="55" t="s">
        <v>121</v>
      </c>
      <c r="Y47" s="40">
        <f>SUM(O47:X47)/5</f>
        <v>40.465496957116123</v>
      </c>
      <c r="Z47" s="34" t="s">
        <v>121</v>
      </c>
      <c r="AA47" s="16">
        <f>'Droogte (score)'!$E38</f>
        <v>100</v>
      </c>
      <c r="AB47" s="16">
        <f>'Droogte (score)'!$K38</f>
        <v>40</v>
      </c>
      <c r="AC47" s="35">
        <f>'Droogte (score)'!$Q38</f>
        <v>63.98762418792974</v>
      </c>
      <c r="AD47" s="16">
        <f>'Droogte (score)'!$S38</f>
        <v>100</v>
      </c>
      <c r="AE47" s="16">
        <f>'Droogte (score)'!$U38</f>
        <v>0</v>
      </c>
      <c r="AF47" s="34" t="s">
        <v>121</v>
      </c>
      <c r="AG47" s="34" t="s">
        <v>121</v>
      </c>
      <c r="AH47" s="34" t="s">
        <v>121</v>
      </c>
      <c r="AI47" s="16">
        <f>'Droogte (score)'!$W38</f>
        <v>0</v>
      </c>
      <c r="AJ47" s="40">
        <f>SUM(Z47:AI47)/6</f>
        <v>50.664604031321623</v>
      </c>
      <c r="AK47" s="84">
        <f>'Overstroming (score)'!$L38</f>
        <v>0</v>
      </c>
      <c r="AL47" s="84">
        <f>'Overstroming (score)'!$V38</f>
        <v>0</v>
      </c>
      <c r="AM47" s="33">
        <f>'Overstroming (score)'!$X38</f>
        <v>0</v>
      </c>
      <c r="AN47" s="84">
        <f>'Overstroming (score)'!$AA38</f>
        <v>0</v>
      </c>
      <c r="AO47" s="37" t="s">
        <v>121</v>
      </c>
      <c r="AP47" s="33">
        <f>'Overstroming (score)'!$AD38</f>
        <v>0</v>
      </c>
      <c r="AQ47" s="33">
        <f>'Overstroming (score)'!$AH38</f>
        <v>0</v>
      </c>
      <c r="AR47" s="33">
        <f>'Overstroming (score)'!$AJ38</f>
        <v>0</v>
      </c>
      <c r="AS47" s="33">
        <f>'Overstroming (score)'!$AL38</f>
        <v>0</v>
      </c>
      <c r="AT47" s="84">
        <f>'Overstroming (score)'!$AW38</f>
        <v>0</v>
      </c>
      <c r="AU47" s="40">
        <f>SUM(AK47:AT47)/9</f>
        <v>0</v>
      </c>
    </row>
    <row r="48" spans="1:47" x14ac:dyDescent="0.25">
      <c r="A48" s="4" t="s">
        <v>147</v>
      </c>
      <c r="B48" s="4" t="s">
        <v>159</v>
      </c>
      <c r="C48" s="40">
        <f>(N48+Y48+AJ48+AU48)/4</f>
        <v>15.227470107969637</v>
      </c>
      <c r="D48" s="36">
        <f>'Wateroverlast (score)'!$L39</f>
        <v>9.7196644157970122E-2</v>
      </c>
      <c r="E48" s="36">
        <f>'Wateroverlast (score)'!$V39</f>
        <v>9.7196644157970122E-2</v>
      </c>
      <c r="F48" s="19">
        <f>'Wateroverlast (score)'!$X39</f>
        <v>0</v>
      </c>
      <c r="G48" s="36">
        <f>'Wateroverlast (score)'!$AA39</f>
        <v>10.607809467778235</v>
      </c>
      <c r="H48" s="53" t="s">
        <v>121</v>
      </c>
      <c r="I48" s="36">
        <f>'Wateroverlast (score)'!$AH39</f>
        <v>0</v>
      </c>
      <c r="J48" s="36">
        <f>'Wateroverlast (score)'!$AL39</f>
        <v>0</v>
      </c>
      <c r="K48" s="19">
        <f>'Wateroverlast (score)'!$AN39</f>
        <v>0</v>
      </c>
      <c r="L48" s="19">
        <f>'Wateroverlast (score)'!$AP39</f>
        <v>0</v>
      </c>
      <c r="M48" s="36">
        <f>'Wateroverlast (score)'!$AZ39</f>
        <v>0</v>
      </c>
      <c r="N48" s="40">
        <f>SUM(D48:M48)/9</f>
        <v>1.2002447506771305</v>
      </c>
      <c r="O48" s="57">
        <f>'Hitte (score)'!$E39</f>
        <v>0</v>
      </c>
      <c r="P48" s="57">
        <f>'Hitte (score)'!$G39</f>
        <v>0</v>
      </c>
      <c r="Q48" s="55" t="s">
        <v>121</v>
      </c>
      <c r="R48" s="55" t="s">
        <v>121</v>
      </c>
      <c r="S48" s="13">
        <f>'Hitte (score)'!$M39</f>
        <v>50</v>
      </c>
      <c r="T48" s="13">
        <f>'Hitte (score)'!$O39</f>
        <v>0</v>
      </c>
      <c r="U48" s="57">
        <f>'Hitte (score)'!$T39</f>
        <v>17.750769997302378</v>
      </c>
      <c r="V48" s="55" t="s">
        <v>121</v>
      </c>
      <c r="W48" s="55" t="s">
        <v>121</v>
      </c>
      <c r="X48" s="55" t="s">
        <v>121</v>
      </c>
      <c r="Y48" s="40">
        <f>SUM(O48:X48)/5</f>
        <v>13.550153999460473</v>
      </c>
      <c r="Z48" s="34" t="s">
        <v>121</v>
      </c>
      <c r="AA48" s="16">
        <f>'Droogte (score)'!$E39</f>
        <v>100</v>
      </c>
      <c r="AB48" s="16">
        <f>'Droogte (score)'!$K39</f>
        <v>40</v>
      </c>
      <c r="AC48" s="35">
        <f>'Droogte (score)'!$Q39</f>
        <v>36.956890090445661</v>
      </c>
      <c r="AD48" s="16">
        <f>'Droogte (score)'!$S39</f>
        <v>100</v>
      </c>
      <c r="AE48" s="16">
        <f>'Droogte (score)'!$U39</f>
        <v>0</v>
      </c>
      <c r="AF48" s="34" t="s">
        <v>121</v>
      </c>
      <c r="AG48" s="34" t="s">
        <v>121</v>
      </c>
      <c r="AH48" s="34" t="s">
        <v>121</v>
      </c>
      <c r="AI48" s="16">
        <f>'Droogte (score)'!$W39</f>
        <v>0</v>
      </c>
      <c r="AJ48" s="40">
        <f>SUM(Z48:AI48)/6</f>
        <v>46.159481681740942</v>
      </c>
      <c r="AK48" s="84">
        <f>'Overstroming (score)'!$L39</f>
        <v>0</v>
      </c>
      <c r="AL48" s="84">
        <f>'Overstroming (score)'!$V39</f>
        <v>0</v>
      </c>
      <c r="AM48" s="33">
        <f>'Overstroming (score)'!$X39</f>
        <v>0</v>
      </c>
      <c r="AN48" s="84">
        <f>'Overstroming (score)'!$AA39</f>
        <v>0</v>
      </c>
      <c r="AO48" s="37" t="s">
        <v>121</v>
      </c>
      <c r="AP48" s="33">
        <f>'Overstroming (score)'!$AD39</f>
        <v>0</v>
      </c>
      <c r="AQ48" s="33">
        <f>'Overstroming (score)'!$AH39</f>
        <v>0</v>
      </c>
      <c r="AR48" s="33">
        <f>'Overstroming (score)'!$AJ39</f>
        <v>0</v>
      </c>
      <c r="AS48" s="33">
        <f>'Overstroming (score)'!$AL39</f>
        <v>0</v>
      </c>
      <c r="AT48" s="84">
        <f>'Overstroming (score)'!$AW39</f>
        <v>0</v>
      </c>
      <c r="AU48" s="40">
        <f>SUM(AK48:AT48)/9</f>
        <v>0</v>
      </c>
    </row>
    <row r="49" spans="1:47" x14ac:dyDescent="0.25">
      <c r="A49" s="4" t="s">
        <v>147</v>
      </c>
      <c r="B49" s="4" t="s">
        <v>153</v>
      </c>
      <c r="C49" s="40">
        <f>(N49+Y49+AJ49+AU49)/4</f>
        <v>14.486626207979167</v>
      </c>
      <c r="D49" s="36">
        <f>'Wateroverlast (score)'!$L40</f>
        <v>2.7118009484639578</v>
      </c>
      <c r="E49" s="36">
        <f>'Wateroverlast (score)'!$V40</f>
        <v>2.7118009484639578</v>
      </c>
      <c r="F49" s="19">
        <f>'Wateroverlast (score)'!$X40</f>
        <v>0</v>
      </c>
      <c r="G49" s="36">
        <f>'Wateroverlast (score)'!$AA40</f>
        <v>7.2851771452475705E-2</v>
      </c>
      <c r="H49" s="53" t="s">
        <v>121</v>
      </c>
      <c r="I49" s="36">
        <f>'Wateroverlast (score)'!$AH40</f>
        <v>4.1286974574710165</v>
      </c>
      <c r="J49" s="36">
        <f>'Wateroverlast (score)'!$AL40</f>
        <v>7.6923076923076925</v>
      </c>
      <c r="K49" s="19">
        <f>'Wateroverlast (score)'!$AN40</f>
        <v>0</v>
      </c>
      <c r="L49" s="19">
        <f>'Wateroverlast (score)'!$AP40</f>
        <v>0</v>
      </c>
      <c r="M49" s="36">
        <f>'Wateroverlast (score)'!$AZ40</f>
        <v>1.3762324858236721</v>
      </c>
      <c r="N49" s="40">
        <f>SUM(D49:M49)/9</f>
        <v>2.0770768115536411</v>
      </c>
      <c r="O49" s="57">
        <f>'Hitte (score)'!$E40</f>
        <v>9.3559904874121695</v>
      </c>
      <c r="P49" s="57">
        <f>'Hitte (score)'!$G40</f>
        <v>2.3255813953488373</v>
      </c>
      <c r="Q49" s="55" t="s">
        <v>121</v>
      </c>
      <c r="R49" s="55" t="s">
        <v>121</v>
      </c>
      <c r="S49" s="13">
        <f>'Hitte (score)'!$M40</f>
        <v>50</v>
      </c>
      <c r="T49" s="13">
        <f>'Hitte (score)'!$O40</f>
        <v>0</v>
      </c>
      <c r="U49" s="57">
        <f>'Hitte (score)'!$T40</f>
        <v>64.574522228755399</v>
      </c>
      <c r="V49" s="55" t="s">
        <v>121</v>
      </c>
      <c r="W49" s="55" t="s">
        <v>121</v>
      </c>
      <c r="X49" s="55" t="s">
        <v>121</v>
      </c>
      <c r="Y49" s="40">
        <f>SUM(O49:X49)/5</f>
        <v>25.251218822303279</v>
      </c>
      <c r="Z49" s="34" t="s">
        <v>121</v>
      </c>
      <c r="AA49" s="16">
        <f>'Droogte (score)'!$E40</f>
        <v>50</v>
      </c>
      <c r="AB49" s="16">
        <f>'Droogte (score)'!$K40</f>
        <v>40</v>
      </c>
      <c r="AC49" s="35">
        <f>'Droogte (score)'!$Q40</f>
        <v>43.709255188358469</v>
      </c>
      <c r="AD49" s="16">
        <f>'Droogte (score)'!$S40</f>
        <v>50</v>
      </c>
      <c r="AE49" s="16">
        <f>'Droogte (score)'!$U40</f>
        <v>0</v>
      </c>
      <c r="AF49" s="34" t="s">
        <v>121</v>
      </c>
      <c r="AG49" s="34" t="s">
        <v>121</v>
      </c>
      <c r="AH49" s="34" t="s">
        <v>121</v>
      </c>
      <c r="AI49" s="16">
        <f>'Droogte (score)'!$W40</f>
        <v>0</v>
      </c>
      <c r="AJ49" s="40">
        <f>SUM(Z49:AI49)/6</f>
        <v>30.618209198059745</v>
      </c>
      <c r="AK49" s="84">
        <f>'Overstroming (score)'!$L40</f>
        <v>0</v>
      </c>
      <c r="AL49" s="84">
        <f>'Overstroming (score)'!$V40</f>
        <v>0</v>
      </c>
      <c r="AM49" s="33">
        <f>'Overstroming (score)'!$X40</f>
        <v>0</v>
      </c>
      <c r="AN49" s="84">
        <f>'Overstroming (score)'!$AA40</f>
        <v>0</v>
      </c>
      <c r="AO49" s="37" t="s">
        <v>121</v>
      </c>
      <c r="AP49" s="33">
        <f>'Overstroming (score)'!$AD40</f>
        <v>0</v>
      </c>
      <c r="AQ49" s="33">
        <f>'Overstroming (score)'!$AH40</f>
        <v>0</v>
      </c>
      <c r="AR49" s="33">
        <f>'Overstroming (score)'!$AJ40</f>
        <v>0</v>
      </c>
      <c r="AS49" s="33">
        <f>'Overstroming (score)'!$AL40</f>
        <v>0</v>
      </c>
      <c r="AT49" s="84">
        <f>'Overstroming (score)'!$AW40</f>
        <v>0</v>
      </c>
      <c r="AU49" s="40">
        <f>SUM(AK49:AT49)/9</f>
        <v>0</v>
      </c>
    </row>
    <row r="50" spans="1:47" x14ac:dyDescent="0.25">
      <c r="A50" s="4" t="s">
        <v>147</v>
      </c>
      <c r="B50" s="4" t="s">
        <v>156</v>
      </c>
      <c r="C50" s="40">
        <f>(N50+Y50+AJ50+AU50)/4</f>
        <v>20.515059557710813</v>
      </c>
      <c r="D50" s="36">
        <f>'Wateroverlast (score)'!$L41</f>
        <v>32.068020511217483</v>
      </c>
      <c r="E50" s="36">
        <f>'Wateroverlast (score)'!$V41</f>
        <v>32.068020511217483</v>
      </c>
      <c r="F50" s="19">
        <f>'Wateroverlast (score)'!$X41</f>
        <v>0</v>
      </c>
      <c r="G50" s="36">
        <f>'Wateroverlast (score)'!$AA41</f>
        <v>2.0868906439565125</v>
      </c>
      <c r="H50" s="53" t="s">
        <v>121</v>
      </c>
      <c r="I50" s="36">
        <f>'Wateroverlast (score)'!$AH41</f>
        <v>16.786533082974827</v>
      </c>
      <c r="J50" s="36">
        <f>'Wateroverlast (score)'!$AL41</f>
        <v>53.846153846153847</v>
      </c>
      <c r="K50" s="19">
        <f>'Wateroverlast (score)'!$AN41</f>
        <v>0</v>
      </c>
      <c r="L50" s="19">
        <f>'Wateroverlast (score)'!$AP41</f>
        <v>0</v>
      </c>
      <c r="M50" s="36">
        <f>'Wateroverlast (score)'!$AZ41</f>
        <v>5.5955110276582758</v>
      </c>
      <c r="N50" s="40">
        <f>SUM(D50:M50)/9</f>
        <v>15.827903291464269</v>
      </c>
      <c r="O50" s="57">
        <f>'Hitte (score)'!$E41</f>
        <v>30.156326901914394</v>
      </c>
      <c r="P50" s="57">
        <f>'Hitte (score)'!$G41</f>
        <v>11.627906976744185</v>
      </c>
      <c r="Q50" s="55" t="s">
        <v>121</v>
      </c>
      <c r="R50" s="55" t="s">
        <v>121</v>
      </c>
      <c r="S50" s="13">
        <f>'Hitte (score)'!$M41</f>
        <v>50</v>
      </c>
      <c r="T50" s="13">
        <f>'Hitte (score)'!$O41</f>
        <v>0</v>
      </c>
      <c r="U50" s="57">
        <f>'Hitte (score)'!$T41</f>
        <v>62.400285473396707</v>
      </c>
      <c r="V50" s="55" t="s">
        <v>121</v>
      </c>
      <c r="W50" s="55" t="s">
        <v>121</v>
      </c>
      <c r="X50" s="55" t="s">
        <v>121</v>
      </c>
      <c r="Y50" s="40">
        <f>SUM(O50:X50)/5</f>
        <v>30.83690387041106</v>
      </c>
      <c r="Z50" s="34" t="s">
        <v>121</v>
      </c>
      <c r="AA50" s="16">
        <f>'Droogte (score)'!$E41</f>
        <v>50</v>
      </c>
      <c r="AB50" s="16">
        <f>'Droogte (score)'!$K41</f>
        <v>60</v>
      </c>
      <c r="AC50" s="35">
        <f>'Droogte (score)'!$Q41</f>
        <v>52.372586413807511</v>
      </c>
      <c r="AD50" s="16">
        <f>'Droogte (score)'!$S41</f>
        <v>50</v>
      </c>
      <c r="AE50" s="16">
        <f>'Droogte (score)'!$U41</f>
        <v>0</v>
      </c>
      <c r="AF50" s="34" t="s">
        <v>121</v>
      </c>
      <c r="AG50" s="34" t="s">
        <v>121</v>
      </c>
      <c r="AH50" s="34" t="s">
        <v>121</v>
      </c>
      <c r="AI50" s="16">
        <f>'Droogte (score)'!$W41</f>
        <v>0</v>
      </c>
      <c r="AJ50" s="40">
        <f>SUM(Z50:AI50)/6</f>
        <v>35.395431068967916</v>
      </c>
      <c r="AK50" s="84">
        <f>'Overstroming (score)'!$L41</f>
        <v>0</v>
      </c>
      <c r="AL50" s="84">
        <f>'Overstroming (score)'!$V41</f>
        <v>0</v>
      </c>
      <c r="AM50" s="33">
        <f>'Overstroming (score)'!$X41</f>
        <v>0</v>
      </c>
      <c r="AN50" s="84">
        <f>'Overstroming (score)'!$AA41</f>
        <v>0</v>
      </c>
      <c r="AO50" s="37" t="s">
        <v>121</v>
      </c>
      <c r="AP50" s="33">
        <f>'Overstroming (score)'!$AD41</f>
        <v>0</v>
      </c>
      <c r="AQ50" s="33">
        <f>'Overstroming (score)'!$AH41</f>
        <v>0</v>
      </c>
      <c r="AR50" s="33">
        <f>'Overstroming (score)'!$AJ41</f>
        <v>0</v>
      </c>
      <c r="AS50" s="33">
        <f>'Overstroming (score)'!$AL41</f>
        <v>0</v>
      </c>
      <c r="AT50" s="84">
        <f>'Overstroming (score)'!$AW41</f>
        <v>0</v>
      </c>
      <c r="AU50" s="40">
        <f>SUM(AK50:AT50)/9</f>
        <v>0</v>
      </c>
    </row>
    <row r="51" spans="1:47" x14ac:dyDescent="0.25">
      <c r="A51" s="4" t="s">
        <v>27</v>
      </c>
      <c r="B51" s="4" t="s">
        <v>27</v>
      </c>
      <c r="C51" s="40">
        <f>(N51+Y51+AJ51+AU51)/4</f>
        <v>28.554139998187885</v>
      </c>
      <c r="D51" s="36">
        <f>'Wateroverlast (score)'!$L45</f>
        <v>18.442162553641985</v>
      </c>
      <c r="E51" s="36">
        <f>'Wateroverlast (score)'!$V45</f>
        <v>18.442162553641985</v>
      </c>
      <c r="F51" s="19">
        <f>'Wateroverlast (score)'!$X45</f>
        <v>0</v>
      </c>
      <c r="G51" s="36">
        <f>'Wateroverlast (score)'!$AA45</f>
        <v>4.1231580845299725</v>
      </c>
      <c r="H51" s="53" t="s">
        <v>121</v>
      </c>
      <c r="I51" s="36">
        <f>'Wateroverlast (score)'!$AH45</f>
        <v>34.173822033122207</v>
      </c>
      <c r="J51" s="36">
        <f>'Wateroverlast (score)'!$AL45</f>
        <v>15.384615384615385</v>
      </c>
      <c r="K51" s="19">
        <f>'Wateroverlast (score)'!$AN45</f>
        <v>100</v>
      </c>
      <c r="L51" s="19">
        <f>'Wateroverlast (score)'!$AP45</f>
        <v>50</v>
      </c>
      <c r="M51" s="36">
        <f>'Wateroverlast (score)'!$AZ45</f>
        <v>28.057940677707403</v>
      </c>
      <c r="N51" s="40">
        <f>SUM(D51:M51)/9</f>
        <v>29.847095698584326</v>
      </c>
      <c r="O51" s="57">
        <f>'Hitte (score)'!$E45</f>
        <v>5.610667058616186</v>
      </c>
      <c r="P51" s="57">
        <f>'Hitte (score)'!$G45</f>
        <v>6.9767441860465116</v>
      </c>
      <c r="Q51" s="55" t="s">
        <v>121</v>
      </c>
      <c r="R51" s="55" t="s">
        <v>121</v>
      </c>
      <c r="S51" s="13">
        <f>'Hitte (score)'!$M45</f>
        <v>100</v>
      </c>
      <c r="T51" s="13">
        <f>'Hitte (score)'!$O45</f>
        <v>0</v>
      </c>
      <c r="U51" s="57">
        <f>'Hitte (score)'!$T45</f>
        <v>65.065932060956982</v>
      </c>
      <c r="V51" s="55" t="s">
        <v>121</v>
      </c>
      <c r="W51" s="55" t="s">
        <v>121</v>
      </c>
      <c r="X51" s="55" t="s">
        <v>121</v>
      </c>
      <c r="Y51" s="40">
        <f>SUM(O51:X51)/5</f>
        <v>35.530668661123933</v>
      </c>
      <c r="Z51" s="34" t="s">
        <v>121</v>
      </c>
      <c r="AA51" s="16">
        <f>'Droogte (score)'!$E45</f>
        <v>50</v>
      </c>
      <c r="AB51" s="16">
        <f>'Droogte (score)'!$K45</f>
        <v>80</v>
      </c>
      <c r="AC51" s="35">
        <f>'Droogte (score)'!$Q45</f>
        <v>63.032773798259605</v>
      </c>
      <c r="AD51" s="16">
        <f>'Droogte (score)'!$S45</f>
        <v>100</v>
      </c>
      <c r="AE51" s="16">
        <f>'Droogte (score)'!$U45</f>
        <v>0</v>
      </c>
      <c r="AF51" s="34" t="s">
        <v>121</v>
      </c>
      <c r="AG51" s="34" t="s">
        <v>121</v>
      </c>
      <c r="AH51" s="34" t="s">
        <v>121</v>
      </c>
      <c r="AI51" s="16">
        <f>'Droogte (score)'!$W45</f>
        <v>0</v>
      </c>
      <c r="AJ51" s="40">
        <f>SUM(Z51:AI51)/6</f>
        <v>48.838795633043269</v>
      </c>
      <c r="AK51" s="84">
        <f>'Overstroming (score)'!$L45</f>
        <v>0</v>
      </c>
      <c r="AL51" s="84">
        <f>'Overstroming (score)'!$V45</f>
        <v>0</v>
      </c>
      <c r="AM51" s="33">
        <f>'Overstroming (score)'!$X45</f>
        <v>0</v>
      </c>
      <c r="AN51" s="84">
        <f>'Overstroming (score)'!$AA45</f>
        <v>0</v>
      </c>
      <c r="AO51" s="37" t="s">
        <v>121</v>
      </c>
      <c r="AP51" s="33">
        <f>'Overstroming (score)'!$AD45</f>
        <v>0</v>
      </c>
      <c r="AQ51" s="33">
        <f>'Overstroming (score)'!$AH45</f>
        <v>0</v>
      </c>
      <c r="AR51" s="33">
        <f>'Overstroming (score)'!$AJ45</f>
        <v>0</v>
      </c>
      <c r="AS51" s="33">
        <f>'Overstroming (score)'!$AL45</f>
        <v>0</v>
      </c>
      <c r="AT51" s="84">
        <f>'Overstroming (score)'!$AW45</f>
        <v>0</v>
      </c>
      <c r="AU51" s="40">
        <f>SUM(AK51:AT51)/9</f>
        <v>0</v>
      </c>
    </row>
    <row r="52" spans="1:47" x14ac:dyDescent="0.25">
      <c r="A52" s="4" t="s">
        <v>27</v>
      </c>
      <c r="B52" s="4" t="s">
        <v>30</v>
      </c>
      <c r="C52" s="40">
        <f>(N52+Y52+AJ52+AU52)/4</f>
        <v>29.844788677444143</v>
      </c>
      <c r="D52" s="36">
        <f>'Wateroverlast (score)'!$L47</f>
        <v>10.913217843007869</v>
      </c>
      <c r="E52" s="36">
        <f>'Wateroverlast (score)'!$V47</f>
        <v>10.913217843007869</v>
      </c>
      <c r="F52" s="19">
        <f>'Wateroverlast (score)'!$X47</f>
        <v>0</v>
      </c>
      <c r="G52" s="36">
        <f>'Wateroverlast (score)'!$AA47</f>
        <v>17.981801497081936</v>
      </c>
      <c r="H52" s="53" t="s">
        <v>121</v>
      </c>
      <c r="I52" s="36">
        <f>'Wateroverlast (score)'!$AH47</f>
        <v>27.290345317284459</v>
      </c>
      <c r="J52" s="36">
        <f>'Wateroverlast (score)'!$AL47</f>
        <v>7.6923076923076925</v>
      </c>
      <c r="K52" s="19">
        <f>'Wateroverlast (score)'!$AN47</f>
        <v>100</v>
      </c>
      <c r="L52" s="19">
        <f>'Wateroverlast (score)'!$AP47</f>
        <v>0</v>
      </c>
      <c r="M52" s="36">
        <f>'Wateroverlast (score)'!$AZ47</f>
        <v>9.0967817724281534</v>
      </c>
      <c r="N52" s="40">
        <f>SUM(D52:M52)/9</f>
        <v>20.431963551679775</v>
      </c>
      <c r="O52" s="57">
        <f>'Hitte (score)'!$E47</f>
        <v>1.4245267395369181</v>
      </c>
      <c r="P52" s="57">
        <f>'Hitte (score)'!$G47</f>
        <v>2.3255813953488373</v>
      </c>
      <c r="Q52" s="55" t="s">
        <v>121</v>
      </c>
      <c r="R52" s="55" t="s">
        <v>121</v>
      </c>
      <c r="S52" s="13">
        <f>'Hitte (score)'!$M47</f>
        <v>100</v>
      </c>
      <c r="T52" s="13">
        <f>'Hitte (score)'!$O47</f>
        <v>0</v>
      </c>
      <c r="U52" s="57">
        <f>'Hitte (score)'!$T47</f>
        <v>60.115981877340438</v>
      </c>
      <c r="V52" s="55" t="s">
        <v>121</v>
      </c>
      <c r="W52" s="55" t="s">
        <v>121</v>
      </c>
      <c r="X52" s="55" t="s">
        <v>121</v>
      </c>
      <c r="Y52" s="40">
        <f>SUM(O52:X52)/5</f>
        <v>32.773218002445233</v>
      </c>
      <c r="Z52" s="34" t="s">
        <v>121</v>
      </c>
      <c r="AA52" s="16">
        <f>'Droogte (score)'!$E47</f>
        <v>100</v>
      </c>
      <c r="AB52" s="16">
        <f>'Droogte (score)'!$K47</f>
        <v>80</v>
      </c>
      <c r="AC52" s="35">
        <f>'Droogte (score)'!$Q47</f>
        <v>65.774384741295862</v>
      </c>
      <c r="AD52" s="16">
        <f>'Droogte (score)'!$S47</f>
        <v>100</v>
      </c>
      <c r="AE52" s="16">
        <f>'Droogte (score)'!$U47</f>
        <v>0</v>
      </c>
      <c r="AF52" s="34" t="s">
        <v>121</v>
      </c>
      <c r="AG52" s="34" t="s">
        <v>121</v>
      </c>
      <c r="AH52" s="34" t="s">
        <v>121</v>
      </c>
      <c r="AI52" s="16">
        <f>'Droogte (score)'!$W47</f>
        <v>0</v>
      </c>
      <c r="AJ52" s="40">
        <f>SUM(Z52:AI52)/6</f>
        <v>57.629064123549313</v>
      </c>
      <c r="AK52" s="84">
        <f>'Overstroming (score)'!$L47</f>
        <v>3.2445017424866509</v>
      </c>
      <c r="AL52" s="84">
        <f>'Overstroming (score)'!$V47</f>
        <v>3.2445017424866509</v>
      </c>
      <c r="AM52" s="33">
        <f>'Overstroming (score)'!$X47</f>
        <v>0</v>
      </c>
      <c r="AN52" s="84">
        <f>'Overstroming (score)'!$AA47</f>
        <v>17.981801497081936</v>
      </c>
      <c r="AO52" s="37" t="s">
        <v>121</v>
      </c>
      <c r="AP52" s="33">
        <f>'Overstroming (score)'!$AD47</f>
        <v>0</v>
      </c>
      <c r="AQ52" s="33">
        <f>'Overstroming (score)'!$AH47</f>
        <v>0</v>
      </c>
      <c r="AR52" s="33">
        <f>'Overstroming (score)'!$AJ47</f>
        <v>50</v>
      </c>
      <c r="AS52" s="33">
        <f>'Overstroming (score)'!$AL47</f>
        <v>0</v>
      </c>
      <c r="AT52" s="84">
        <f>'Overstroming (score)'!$AW47</f>
        <v>2.4333763068649881</v>
      </c>
      <c r="AU52" s="40">
        <f>SUM(AK52:AT52)/9</f>
        <v>8.5449090321022467</v>
      </c>
    </row>
    <row r="53" spans="1:47" x14ac:dyDescent="0.25">
      <c r="A53" s="4" t="s">
        <v>27</v>
      </c>
      <c r="B53" s="4" t="s">
        <v>28</v>
      </c>
      <c r="C53" s="40">
        <f>(N53+Y53+AJ53+AU53)/4</f>
        <v>29.235902470624573</v>
      </c>
      <c r="D53" s="36">
        <f>'Wateroverlast (score)'!$L49</f>
        <v>21.761338430125097</v>
      </c>
      <c r="E53" s="36">
        <f>'Wateroverlast (score)'!$V49</f>
        <v>21.761338430125097</v>
      </c>
      <c r="F53" s="19">
        <f>'Wateroverlast (score)'!$X49</f>
        <v>0</v>
      </c>
      <c r="G53" s="36">
        <f>'Wateroverlast (score)'!$AA49</f>
        <v>9.4819990588528889</v>
      </c>
      <c r="H53" s="53" t="s">
        <v>121</v>
      </c>
      <c r="I53" s="36">
        <f>'Wateroverlast (score)'!$AH49</f>
        <v>38.501420966344504</v>
      </c>
      <c r="J53" s="36">
        <f>'Wateroverlast (score)'!$AL49</f>
        <v>15.384615384615385</v>
      </c>
      <c r="K53" s="19">
        <f>'Wateroverlast (score)'!$AN49</f>
        <v>100</v>
      </c>
      <c r="L53" s="19">
        <f>'Wateroverlast (score)'!$AP49</f>
        <v>100</v>
      </c>
      <c r="M53" s="36">
        <f>'Wateroverlast (score)'!$AZ49</f>
        <v>12.833806988781502</v>
      </c>
      <c r="N53" s="40">
        <f>SUM(D53:M53)/9</f>
        <v>35.524946584316048</v>
      </c>
      <c r="O53" s="57">
        <f>'Hitte (score)'!$E49</f>
        <v>21.419535038761254</v>
      </c>
      <c r="P53" s="57">
        <f>'Hitte (score)'!$G49</f>
        <v>6.9767441860465116</v>
      </c>
      <c r="Q53" s="55" t="s">
        <v>121</v>
      </c>
      <c r="R53" s="55" t="s">
        <v>121</v>
      </c>
      <c r="S53" s="13">
        <f>'Hitte (score)'!$M49</f>
        <v>100</v>
      </c>
      <c r="T53" s="13">
        <f>'Hitte (score)'!$O49</f>
        <v>0</v>
      </c>
      <c r="U53" s="57">
        <f>'Hitte (score)'!$T49</f>
        <v>62.98898900079498</v>
      </c>
      <c r="V53" s="55" t="s">
        <v>121</v>
      </c>
      <c r="W53" s="55" t="s">
        <v>121</v>
      </c>
      <c r="X53" s="55" t="s">
        <v>121</v>
      </c>
      <c r="Y53" s="40">
        <f>SUM(O53:X53)/5</f>
        <v>38.277053645120546</v>
      </c>
      <c r="Z53" s="34" t="s">
        <v>121</v>
      </c>
      <c r="AA53" s="16">
        <f>'Droogte (score)'!$E49</f>
        <v>50</v>
      </c>
      <c r="AB53" s="16">
        <f>'Droogte (score)'!$K49</f>
        <v>40</v>
      </c>
      <c r="AC53" s="35">
        <f>'Droogte (score)'!$Q49</f>
        <v>68.849657918370127</v>
      </c>
      <c r="AD53" s="16">
        <f>'Droogte (score)'!$S49</f>
        <v>100</v>
      </c>
      <c r="AE53" s="16">
        <f>'Droogte (score)'!$U49</f>
        <v>0</v>
      </c>
      <c r="AF53" s="34" t="s">
        <v>121</v>
      </c>
      <c r="AG53" s="34" t="s">
        <v>121</v>
      </c>
      <c r="AH53" s="34" t="s">
        <v>121</v>
      </c>
      <c r="AI53" s="16">
        <f>'Droogte (score)'!$W49</f>
        <v>0</v>
      </c>
      <c r="AJ53" s="40">
        <f>SUM(Z53:AI53)/6</f>
        <v>43.141609653061685</v>
      </c>
      <c r="AK53" s="84">
        <f>'Overstroming (score)'!$L49</f>
        <v>0</v>
      </c>
      <c r="AL53" s="84">
        <f>'Overstroming (score)'!$V49</f>
        <v>0</v>
      </c>
      <c r="AM53" s="33">
        <f>'Overstroming (score)'!$X49</f>
        <v>0</v>
      </c>
      <c r="AN53" s="84">
        <f>'Overstroming (score)'!$AA49</f>
        <v>0</v>
      </c>
      <c r="AO53" s="37" t="s">
        <v>121</v>
      </c>
      <c r="AP53" s="33">
        <f>'Overstroming (score)'!$AD49</f>
        <v>0</v>
      </c>
      <c r="AQ53" s="33">
        <f>'Overstroming (score)'!$AH49</f>
        <v>0</v>
      </c>
      <c r="AR53" s="33">
        <f>'Overstroming (score)'!$AJ49</f>
        <v>0</v>
      </c>
      <c r="AS53" s="33">
        <f>'Overstroming (score)'!$AL49</f>
        <v>0</v>
      </c>
      <c r="AT53" s="84">
        <f>'Overstroming (score)'!$AW49</f>
        <v>0</v>
      </c>
      <c r="AU53" s="40">
        <f>SUM(AK53:AT53)/9</f>
        <v>0</v>
      </c>
    </row>
    <row r="54" spans="1:47" x14ac:dyDescent="0.25">
      <c r="A54" s="4" t="s">
        <v>27</v>
      </c>
      <c r="B54" s="4" t="s">
        <v>29</v>
      </c>
      <c r="C54" s="40">
        <f>(N54+Y54+AJ54+AU54)/4</f>
        <v>38.86142716309412</v>
      </c>
      <c r="D54" s="36">
        <f>'Wateroverlast (score)'!$L50</f>
        <v>22.959072196777232</v>
      </c>
      <c r="E54" s="36">
        <f>'Wateroverlast (score)'!$V50</f>
        <v>22.959072196777232</v>
      </c>
      <c r="F54" s="19">
        <f>'Wateroverlast (score)'!$X50</f>
        <v>0</v>
      </c>
      <c r="G54" s="36">
        <f>'Wateroverlast (score)'!$AA50</f>
        <v>13.614575210013385</v>
      </c>
      <c r="H54" s="53" t="s">
        <v>121</v>
      </c>
      <c r="I54" s="36">
        <f>'Wateroverlast (score)'!$AH50</f>
        <v>46.189867107402115</v>
      </c>
      <c r="J54" s="36">
        <f>'Wateroverlast (score)'!$AL50</f>
        <v>7.6923076923076925</v>
      </c>
      <c r="K54" s="19">
        <f>'Wateroverlast (score)'!$AN50</f>
        <v>100</v>
      </c>
      <c r="L54" s="19">
        <f>'Wateroverlast (score)'!$AP50</f>
        <v>50</v>
      </c>
      <c r="M54" s="36">
        <f>'Wateroverlast (score)'!$AZ50</f>
        <v>15.396622369134038</v>
      </c>
      <c r="N54" s="40">
        <f>SUM(D54:M54)/9</f>
        <v>30.97905741915686</v>
      </c>
      <c r="O54" s="57">
        <f>'Hitte (score)'!$E50</f>
        <v>4.8108054960126267</v>
      </c>
      <c r="P54" s="57">
        <f>'Hitte (score)'!$G50</f>
        <v>4.6511627906976747</v>
      </c>
      <c r="Q54" s="55" t="s">
        <v>121</v>
      </c>
      <c r="R54" s="55" t="s">
        <v>121</v>
      </c>
      <c r="S54" s="13">
        <f>'Hitte (score)'!$M50</f>
        <v>100</v>
      </c>
      <c r="T54" s="13">
        <f>'Hitte (score)'!$O50</f>
        <v>0</v>
      </c>
      <c r="U54" s="57">
        <f>'Hitte (score)'!$T50</f>
        <v>60.486088641694025</v>
      </c>
      <c r="V54" s="55" t="s">
        <v>121</v>
      </c>
      <c r="W54" s="55" t="s">
        <v>121</v>
      </c>
      <c r="X54" s="55" t="s">
        <v>121</v>
      </c>
      <c r="Y54" s="40">
        <f>SUM(O54:X54)/5</f>
        <v>33.989611385680867</v>
      </c>
      <c r="Z54" s="34" t="s">
        <v>121</v>
      </c>
      <c r="AA54" s="16">
        <f>'Droogte (score)'!$E50</f>
        <v>100</v>
      </c>
      <c r="AB54" s="16">
        <f>'Droogte (score)'!$K50</f>
        <v>80</v>
      </c>
      <c r="AC54" s="35">
        <f>'Droogte (score)'!$Q50</f>
        <v>70.367763455933954</v>
      </c>
      <c r="AD54" s="16">
        <f>'Droogte (score)'!$S50</f>
        <v>100</v>
      </c>
      <c r="AE54" s="16">
        <f>'Droogte (score)'!$U50</f>
        <v>0</v>
      </c>
      <c r="AF54" s="34" t="s">
        <v>121</v>
      </c>
      <c r="AG54" s="34" t="s">
        <v>121</v>
      </c>
      <c r="AH54" s="34" t="s">
        <v>121</v>
      </c>
      <c r="AI54" s="16">
        <f>'Droogte (score)'!$W50</f>
        <v>100</v>
      </c>
      <c r="AJ54" s="40">
        <f>SUM(Z54:AI54)/6</f>
        <v>75.06129390932233</v>
      </c>
      <c r="AK54" s="84">
        <f>'Overstroming (score)'!$L50</f>
        <v>4.6232085067036521E-2</v>
      </c>
      <c r="AL54" s="84">
        <f>'Overstroming (score)'!$V50</f>
        <v>4.6232085067036521E-2</v>
      </c>
      <c r="AM54" s="33">
        <f>'Overstroming (score)'!$X50</f>
        <v>0</v>
      </c>
      <c r="AN54" s="84">
        <f>'Overstroming (score)'!$AA50</f>
        <v>13.614575210013385</v>
      </c>
      <c r="AO54" s="37" t="s">
        <v>121</v>
      </c>
      <c r="AP54" s="33">
        <f>'Overstroming (score)'!$AD50</f>
        <v>25</v>
      </c>
      <c r="AQ54" s="33">
        <f>'Overstroming (score)'!$AH50</f>
        <v>0</v>
      </c>
      <c r="AR54" s="33">
        <f>'Overstroming (score)'!$AJ50</f>
        <v>50</v>
      </c>
      <c r="AS54" s="33">
        <f>'Overstroming (score)'!$AL50</f>
        <v>50</v>
      </c>
      <c r="AT54" s="84">
        <f>'Overstroming (score)'!$AW50</f>
        <v>3.4674063800277391E-2</v>
      </c>
      <c r="AU54" s="40">
        <f>SUM(AK54:AT54)/9</f>
        <v>15.415745938216414</v>
      </c>
    </row>
    <row r="55" spans="1:47" x14ac:dyDescent="0.25">
      <c r="A55" s="4" t="s">
        <v>27</v>
      </c>
      <c r="B55" s="4" t="s">
        <v>26</v>
      </c>
      <c r="C55" s="40">
        <f>(N55+Y55+AJ55+AU55)/4</f>
        <v>26.547028081097899</v>
      </c>
      <c r="D55" s="36">
        <f>'Wateroverlast (score)'!$L59</f>
        <v>4.2893537184663995</v>
      </c>
      <c r="E55" s="36">
        <f>'Wateroverlast (score)'!$V59</f>
        <v>4.2893537184663995</v>
      </c>
      <c r="F55" s="19">
        <f>'Wateroverlast (score)'!$X59</f>
        <v>0</v>
      </c>
      <c r="G55" s="36">
        <f>'Wateroverlast (score)'!$AA59</f>
        <v>21.127481904812722</v>
      </c>
      <c r="H55" s="53" t="s">
        <v>121</v>
      </c>
      <c r="I55" s="36">
        <f>'Wateroverlast (score)'!$AH59</f>
        <v>7.5261808135188568</v>
      </c>
      <c r="J55" s="36">
        <f>'Wateroverlast (score)'!$AL59</f>
        <v>0</v>
      </c>
      <c r="K55" s="19">
        <f>'Wateroverlast (score)'!$AN59</f>
        <v>50</v>
      </c>
      <c r="L55" s="19">
        <f>'Wateroverlast (score)'!$AP59</f>
        <v>50</v>
      </c>
      <c r="M55" s="36">
        <f>'Wateroverlast (score)'!$AZ59</f>
        <v>2.5087269378396191</v>
      </c>
      <c r="N55" s="40">
        <f>SUM(D55:M55)/9</f>
        <v>15.526788565900445</v>
      </c>
      <c r="O55" s="57">
        <f>'Hitte (score)'!$E59</f>
        <v>2.6502382090325352</v>
      </c>
      <c r="P55" s="57">
        <f>'Hitte (score)'!$G59</f>
        <v>0</v>
      </c>
      <c r="Q55" s="55" t="s">
        <v>121</v>
      </c>
      <c r="R55" s="55" t="s">
        <v>121</v>
      </c>
      <c r="S55" s="13">
        <f>'Hitte (score)'!$M59</f>
        <v>100</v>
      </c>
      <c r="T55" s="13">
        <f>'Hitte (score)'!$O59</f>
        <v>0</v>
      </c>
      <c r="U55" s="57">
        <f>'Hitte (score)'!$T59</f>
        <v>65.723801908150421</v>
      </c>
      <c r="V55" s="55" t="s">
        <v>121</v>
      </c>
      <c r="W55" s="55" t="s">
        <v>121</v>
      </c>
      <c r="X55" s="55" t="s">
        <v>121</v>
      </c>
      <c r="Y55" s="40">
        <f>SUM(O55:X55)/5</f>
        <v>33.674808023436597</v>
      </c>
      <c r="Z55" s="34" t="s">
        <v>121</v>
      </c>
      <c r="AA55" s="16">
        <f>'Droogte (score)'!$E59</f>
        <v>100</v>
      </c>
      <c r="AB55" s="16">
        <f>'Droogte (score)'!$K59</f>
        <v>80</v>
      </c>
      <c r="AC55" s="35">
        <f>'Droogte (score)'!$Q59</f>
        <v>61.919094410327375</v>
      </c>
      <c r="AD55" s="16">
        <f>'Droogte (score)'!$S59</f>
        <v>100</v>
      </c>
      <c r="AE55" s="16">
        <f>'Droogte (score)'!$U59</f>
        <v>0</v>
      </c>
      <c r="AF55" s="34" t="s">
        <v>121</v>
      </c>
      <c r="AG55" s="34" t="s">
        <v>121</v>
      </c>
      <c r="AH55" s="34" t="s">
        <v>121</v>
      </c>
      <c r="AI55" s="16">
        <f>'Droogte (score)'!$W59</f>
        <v>0</v>
      </c>
      <c r="AJ55" s="40">
        <f>SUM(Z55:AI55)/6</f>
        <v>56.98651573505456</v>
      </c>
      <c r="AK55" s="84">
        <f>'Overstroming (score)'!$L59</f>
        <v>0</v>
      </c>
      <c r="AL55" s="84">
        <f>'Overstroming (score)'!$V59</f>
        <v>0</v>
      </c>
      <c r="AM55" s="33">
        <f>'Overstroming (score)'!$X59</f>
        <v>0</v>
      </c>
      <c r="AN55" s="84">
        <f>'Overstroming (score)'!$AA59</f>
        <v>0</v>
      </c>
      <c r="AO55" s="37" t="s">
        <v>121</v>
      </c>
      <c r="AP55" s="33">
        <f>'Overstroming (score)'!$AD59</f>
        <v>0</v>
      </c>
      <c r="AQ55" s="33">
        <f>'Overstroming (score)'!$AH59</f>
        <v>0</v>
      </c>
      <c r="AR55" s="33">
        <f>'Overstroming (score)'!$AJ59</f>
        <v>0</v>
      </c>
      <c r="AS55" s="33">
        <f>'Overstroming (score)'!$AL59</f>
        <v>0</v>
      </c>
      <c r="AT55" s="84">
        <f>'Overstroming (score)'!$AW59</f>
        <v>0</v>
      </c>
      <c r="AU55" s="40">
        <f>SUM(AK55:AT55)/9</f>
        <v>0</v>
      </c>
    </row>
    <row r="56" spans="1:47" x14ac:dyDescent="0.25">
      <c r="A56" s="4" t="s">
        <v>9</v>
      </c>
      <c r="B56" s="4" t="s">
        <v>12</v>
      </c>
      <c r="C56" s="40">
        <f>(N56+Y56+AJ56+AU56)/4</f>
        <v>28.536404675135714</v>
      </c>
      <c r="D56" s="36">
        <f>'Wateroverlast (score)'!$L3</f>
        <v>5.6994820395423362</v>
      </c>
      <c r="E56" s="36">
        <f>'Wateroverlast (score)'!$V3</f>
        <v>5.6994820395423362</v>
      </c>
      <c r="F56" s="19">
        <f>'Wateroverlast (score)'!$X3</f>
        <v>0</v>
      </c>
      <c r="G56" s="36">
        <f>'Wateroverlast (score)'!$AA3</f>
        <v>15.352327989555242</v>
      </c>
      <c r="H56" s="53" t="s">
        <v>121</v>
      </c>
      <c r="I56" s="36">
        <f>'Wateroverlast (score)'!$AH3</f>
        <v>11.434282167170242</v>
      </c>
      <c r="J56" s="36">
        <f>'Wateroverlast (score)'!$AL3</f>
        <v>7.6923076923076925</v>
      </c>
      <c r="K56" s="19">
        <f>'Wateroverlast (score)'!$AN3</f>
        <v>50</v>
      </c>
      <c r="L56" s="19">
        <f>'Wateroverlast (score)'!$AP3</f>
        <v>50</v>
      </c>
      <c r="M56" s="36">
        <f>'Wateroverlast (score)'!$AZ3</f>
        <v>3.8114273890567474</v>
      </c>
      <c r="N56" s="40">
        <f>SUM(D56:M56)/9</f>
        <v>16.632145479686066</v>
      </c>
      <c r="O56" s="57">
        <f>'Hitte (score)'!$E3</f>
        <v>0.19180752771871701</v>
      </c>
      <c r="P56" s="57">
        <f>'Hitte (score)'!$G3</f>
        <v>0</v>
      </c>
      <c r="Q56" s="55" t="s">
        <v>121</v>
      </c>
      <c r="R56" s="55" t="s">
        <v>121</v>
      </c>
      <c r="S56" s="13">
        <f>'Hitte (score)'!$M3</f>
        <v>100</v>
      </c>
      <c r="T56" s="13">
        <f>'Hitte (score)'!$O3</f>
        <v>0</v>
      </c>
      <c r="U56" s="57">
        <f>'Hitte (score)'!$T3</f>
        <v>58.81116997520337</v>
      </c>
      <c r="V56" s="55" t="s">
        <v>121</v>
      </c>
      <c r="W56" s="55" t="s">
        <v>121</v>
      </c>
      <c r="X56" s="55" t="s">
        <v>121</v>
      </c>
      <c r="Y56" s="40">
        <f>SUM(O56:X56)/5</f>
        <v>31.800595500584414</v>
      </c>
      <c r="Z56" s="34" t="s">
        <v>121</v>
      </c>
      <c r="AA56" s="16">
        <f>'Droogte (score)'!$E3</f>
        <v>50</v>
      </c>
      <c r="AB56" s="16">
        <f>'Droogte (score)'!$K3</f>
        <v>60</v>
      </c>
      <c r="AC56" s="35">
        <f>'Droogte (score)'!$Q3</f>
        <v>83.227298525631625</v>
      </c>
      <c r="AD56" s="16">
        <f>'Droogte (score)'!$S3</f>
        <v>100</v>
      </c>
      <c r="AE56" s="16">
        <f>'Droogte (score)'!$U3</f>
        <v>0</v>
      </c>
      <c r="AF56" s="34" t="s">
        <v>121</v>
      </c>
      <c r="AG56" s="34" t="s">
        <v>121</v>
      </c>
      <c r="AH56" s="34" t="s">
        <v>121</v>
      </c>
      <c r="AI56" s="16">
        <f>'Droogte (score)'!$W3</f>
        <v>0</v>
      </c>
      <c r="AJ56" s="40">
        <f>SUM(Z56:AI56)/6</f>
        <v>48.871216420938602</v>
      </c>
      <c r="AK56" s="84">
        <f>'Overstroming (score)'!$L3</f>
        <v>4.0809540743449544</v>
      </c>
      <c r="AL56" s="84">
        <f>'Overstroming (score)'!$V3</f>
        <v>4.0809540743449544</v>
      </c>
      <c r="AM56" s="33">
        <f>'Overstroming (score)'!$X3</f>
        <v>0</v>
      </c>
      <c r="AN56" s="84">
        <f>'Overstroming (score)'!$AA3</f>
        <v>15.352327989555242</v>
      </c>
      <c r="AO56" s="37" t="s">
        <v>121</v>
      </c>
      <c r="AP56" s="33">
        <f>'Overstroming (score)'!$AD3</f>
        <v>25</v>
      </c>
      <c r="AQ56" s="33">
        <f>'Overstroming (score)'!$AH3</f>
        <v>0</v>
      </c>
      <c r="AR56" s="33">
        <f>'Overstroming (score)'!$AJ3</f>
        <v>50</v>
      </c>
      <c r="AS56" s="33">
        <f>'Overstroming (score)'!$AL3</f>
        <v>50</v>
      </c>
      <c r="AT56" s="84">
        <f>'Overstroming (score)'!$AW3</f>
        <v>3.0607155557587156</v>
      </c>
      <c r="AU56" s="40">
        <f>SUM(AK56:AT56)/9</f>
        <v>16.841661299333765</v>
      </c>
    </row>
    <row r="57" spans="1:47" x14ac:dyDescent="0.25">
      <c r="A57" s="4" t="s">
        <v>9</v>
      </c>
      <c r="B57" s="4" t="s">
        <v>10</v>
      </c>
      <c r="C57" s="40">
        <f>(N57+Y57+AJ57+AU57)/4</f>
        <v>33.8740777928667</v>
      </c>
      <c r="D57" s="36">
        <f>'Wateroverlast (score)'!$L42</f>
        <v>16.691312180548447</v>
      </c>
      <c r="E57" s="36">
        <f>'Wateroverlast (score)'!$V42</f>
        <v>16.691312180548447</v>
      </c>
      <c r="F57" s="19">
        <f>'Wateroverlast (score)'!$X42</f>
        <v>0</v>
      </c>
      <c r="G57" s="36">
        <f>'Wateroverlast (score)'!$AA42</f>
        <v>17.011658618955884</v>
      </c>
      <c r="H57" s="53" t="s">
        <v>121</v>
      </c>
      <c r="I57" s="36">
        <f>'Wateroverlast (score)'!$AH42</f>
        <v>35.106046849998748</v>
      </c>
      <c r="J57" s="36">
        <f>'Wateroverlast (score)'!$AL42</f>
        <v>15.384615384615385</v>
      </c>
      <c r="K57" s="19">
        <f>'Wateroverlast (score)'!$AN42</f>
        <v>50</v>
      </c>
      <c r="L57" s="19">
        <f>'Wateroverlast (score)'!$AP42</f>
        <v>100</v>
      </c>
      <c r="M57" s="36">
        <f>'Wateroverlast (score)'!$AZ42</f>
        <v>11.70201561666625</v>
      </c>
      <c r="N57" s="40">
        <f>SUM(D57:M57)/9</f>
        <v>29.176328981259239</v>
      </c>
      <c r="O57" s="57">
        <f>'Hitte (score)'!$E42</f>
        <v>3.8486126974313817</v>
      </c>
      <c r="P57" s="57">
        <f>'Hitte (score)'!$G42</f>
        <v>6.9767441860465116</v>
      </c>
      <c r="Q57" s="55" t="s">
        <v>121</v>
      </c>
      <c r="R57" s="55" t="s">
        <v>121</v>
      </c>
      <c r="S57" s="13">
        <f>'Hitte (score)'!$M42</f>
        <v>100</v>
      </c>
      <c r="T57" s="13">
        <f>'Hitte (score)'!$O42</f>
        <v>0</v>
      </c>
      <c r="U57" s="57">
        <f>'Hitte (score)'!$T42</f>
        <v>58.672693351539991</v>
      </c>
      <c r="V57" s="55" t="s">
        <v>121</v>
      </c>
      <c r="W57" s="55" t="s">
        <v>121</v>
      </c>
      <c r="X57" s="55" t="s">
        <v>121</v>
      </c>
      <c r="Y57" s="40">
        <f>SUM(O57:X57)/5</f>
        <v>33.899610047003577</v>
      </c>
      <c r="Z57" s="34" t="s">
        <v>121</v>
      </c>
      <c r="AA57" s="16">
        <f>'Droogte (score)'!$E42</f>
        <v>50</v>
      </c>
      <c r="AB57" s="16">
        <f>'Droogte (score)'!$K42</f>
        <v>80</v>
      </c>
      <c r="AC57" s="35">
        <f>'Droogte (score)'!$Q42</f>
        <v>81.67301629899292</v>
      </c>
      <c r="AD57" s="16">
        <f>'Droogte (score)'!$S42</f>
        <v>100</v>
      </c>
      <c r="AE57" s="16">
        <f>'Droogte (score)'!$U42</f>
        <v>0</v>
      </c>
      <c r="AF57" s="34" t="s">
        <v>121</v>
      </c>
      <c r="AG57" s="34" t="s">
        <v>121</v>
      </c>
      <c r="AH57" s="34" t="s">
        <v>121</v>
      </c>
      <c r="AI57" s="16">
        <f>'Droogte (score)'!$W42</f>
        <v>0</v>
      </c>
      <c r="AJ57" s="40">
        <f>SUM(Z57:AI57)/6</f>
        <v>51.945502716498822</v>
      </c>
      <c r="AK57" s="84">
        <f>'Overstroming (score)'!$L42</f>
        <v>15.36806044414201</v>
      </c>
      <c r="AL57" s="84">
        <f>'Overstroming (score)'!$V42</f>
        <v>15.36806044414201</v>
      </c>
      <c r="AM57" s="33">
        <f>'Overstroming (score)'!$X42</f>
        <v>0</v>
      </c>
      <c r="AN57" s="84">
        <f>'Overstroming (score)'!$AA42</f>
        <v>17.011658618955884</v>
      </c>
      <c r="AO57" s="37" t="s">
        <v>121</v>
      </c>
      <c r="AP57" s="33">
        <f>'Overstroming (score)'!$AD42</f>
        <v>25</v>
      </c>
      <c r="AQ57" s="33">
        <f>'Overstroming (score)'!$AH42</f>
        <v>0</v>
      </c>
      <c r="AR57" s="33">
        <f>'Overstroming (score)'!$AJ42</f>
        <v>50</v>
      </c>
      <c r="AS57" s="33">
        <f>'Overstroming (score)'!$AL42</f>
        <v>50</v>
      </c>
      <c r="AT57" s="84">
        <f>'Overstroming (score)'!$AW42</f>
        <v>11.526045333106508</v>
      </c>
      <c r="AU57" s="40">
        <f>SUM(AK57:AT57)/9</f>
        <v>20.474869426705155</v>
      </c>
    </row>
    <row r="58" spans="1:47" x14ac:dyDescent="0.25">
      <c r="A58" s="4" t="s">
        <v>9</v>
      </c>
      <c r="B58" s="4" t="s">
        <v>13</v>
      </c>
      <c r="C58" s="40">
        <f>(N58+Y58+AJ58+AU58)/4</f>
        <v>39.703317155988536</v>
      </c>
      <c r="D58" s="36">
        <f>'Wateroverlast (score)'!$L44</f>
        <v>19.913779336315802</v>
      </c>
      <c r="E58" s="36">
        <f>'Wateroverlast (score)'!$V44</f>
        <v>19.913779336315802</v>
      </c>
      <c r="F58" s="19">
        <f>'Wateroverlast (score)'!$X44</f>
        <v>0</v>
      </c>
      <c r="G58" s="36">
        <f>'Wateroverlast (score)'!$AA44</f>
        <v>18.522297996904559</v>
      </c>
      <c r="H58" s="53" t="s">
        <v>121</v>
      </c>
      <c r="I58" s="36">
        <f>'Wateroverlast (score)'!$AH44</f>
        <v>21.040152760800833</v>
      </c>
      <c r="J58" s="36">
        <f>'Wateroverlast (score)'!$AL44</f>
        <v>23.076923076923077</v>
      </c>
      <c r="K58" s="19">
        <f>'Wateroverlast (score)'!$AN44</f>
        <v>100</v>
      </c>
      <c r="L58" s="19">
        <f>'Wateroverlast (score)'!$AP44</f>
        <v>50</v>
      </c>
      <c r="M58" s="36">
        <f>'Wateroverlast (score)'!$AZ44</f>
        <v>40.346717586933615</v>
      </c>
      <c r="N58" s="40">
        <f>SUM(D58:M58)/9</f>
        <v>32.534850010465966</v>
      </c>
      <c r="O58" s="57">
        <f>'Hitte (score)'!$E44</f>
        <v>5.462828533674295</v>
      </c>
      <c r="P58" s="57">
        <f>'Hitte (score)'!$G44</f>
        <v>9.3023255813953494</v>
      </c>
      <c r="Q58" s="55" t="s">
        <v>121</v>
      </c>
      <c r="R58" s="55" t="s">
        <v>121</v>
      </c>
      <c r="S58" s="13">
        <f>'Hitte (score)'!$M44</f>
        <v>100</v>
      </c>
      <c r="T58" s="13">
        <f>'Hitte (score)'!$O44</f>
        <v>0</v>
      </c>
      <c r="U58" s="57">
        <f>'Hitte (score)'!$T44</f>
        <v>58.551688129182466</v>
      </c>
      <c r="V58" s="55" t="s">
        <v>121</v>
      </c>
      <c r="W58" s="55" t="s">
        <v>121</v>
      </c>
      <c r="X58" s="55" t="s">
        <v>121</v>
      </c>
      <c r="Y58" s="40">
        <f>SUM(O58:X58)/5</f>
        <v>34.66336844885042</v>
      </c>
      <c r="Z58" s="34" t="s">
        <v>121</v>
      </c>
      <c r="AA58" s="16">
        <f>'Droogte (score)'!$E44</f>
        <v>100</v>
      </c>
      <c r="AB58" s="16">
        <f>'Droogte (score)'!$K44</f>
        <v>80</v>
      </c>
      <c r="AC58" s="35">
        <f>'Droogte (score)'!$Q44</f>
        <v>68.053582415856965</v>
      </c>
      <c r="AD58" s="16">
        <f>'Droogte (score)'!$S44</f>
        <v>100</v>
      </c>
      <c r="AE58" s="16">
        <f>'Droogte (score)'!$U44</f>
        <v>0</v>
      </c>
      <c r="AF58" s="34" t="s">
        <v>121</v>
      </c>
      <c r="AG58" s="34" t="s">
        <v>121</v>
      </c>
      <c r="AH58" s="34" t="s">
        <v>121</v>
      </c>
      <c r="AI58" s="16">
        <f>'Droogte (score)'!$W44</f>
        <v>0</v>
      </c>
      <c r="AJ58" s="40">
        <f>SUM(Z58:AI58)/6</f>
        <v>58.008930402642825</v>
      </c>
      <c r="AK58" s="84">
        <f>'Overstroming (score)'!$L44</f>
        <v>57.793738131290866</v>
      </c>
      <c r="AL58" s="84">
        <f>'Overstroming (score)'!$V44</f>
        <v>57.793738131290866</v>
      </c>
      <c r="AM58" s="33">
        <f>'Overstroming (score)'!$X44</f>
        <v>0</v>
      </c>
      <c r="AN58" s="84">
        <f>'Overstroming (score)'!$AA44</f>
        <v>18.522297996904559</v>
      </c>
      <c r="AO58" s="37" t="s">
        <v>121</v>
      </c>
      <c r="AP58" s="33">
        <f>'Overstroming (score)'!$AD44</f>
        <v>25</v>
      </c>
      <c r="AQ58" s="33">
        <f>'Overstroming (score)'!$AH44</f>
        <v>0</v>
      </c>
      <c r="AR58" s="33">
        <f>'Overstroming (score)'!$AJ44</f>
        <v>50</v>
      </c>
      <c r="AS58" s="33">
        <f>'Overstroming (score)'!$AL44</f>
        <v>50</v>
      </c>
      <c r="AT58" s="84">
        <f>'Overstroming (score)'!$AW44</f>
        <v>43.345303598468149</v>
      </c>
      <c r="AU58" s="40">
        <f>SUM(AK58:AT58)/9</f>
        <v>33.60611976199494</v>
      </c>
    </row>
    <row r="59" spans="1:47" x14ac:dyDescent="0.25">
      <c r="A59" s="4" t="s">
        <v>9</v>
      </c>
      <c r="B59" s="4" t="s">
        <v>11</v>
      </c>
      <c r="C59" s="40">
        <f>(N59+Y59+AJ59+AU59)/4</f>
        <v>34.650557312046779</v>
      </c>
      <c r="D59" s="36">
        <f>'Wateroverlast (score)'!$L57</f>
        <v>4.2846371341551013</v>
      </c>
      <c r="E59" s="36">
        <f>'Wateroverlast (score)'!$V57</f>
        <v>4.2846371341551013</v>
      </c>
      <c r="F59" s="19">
        <f>'Wateroverlast (score)'!$X57</f>
        <v>0</v>
      </c>
      <c r="G59" s="36">
        <f>'Wateroverlast (score)'!$AA57</f>
        <v>24.417437836750405</v>
      </c>
      <c r="H59" s="53" t="s">
        <v>121</v>
      </c>
      <c r="I59" s="36">
        <f>'Wateroverlast (score)'!$AH57</f>
        <v>3.2444294172927122</v>
      </c>
      <c r="J59" s="36">
        <f>'Wateroverlast (score)'!$AL57</f>
        <v>7.6923076923076925</v>
      </c>
      <c r="K59" s="19">
        <f>'Wateroverlast (score)'!$AN57</f>
        <v>50</v>
      </c>
      <c r="L59" s="19">
        <f>'Wateroverlast (score)'!$AP57</f>
        <v>100</v>
      </c>
      <c r="M59" s="36">
        <f>'Wateroverlast (score)'!$AZ57</f>
        <v>1.0814764724309041</v>
      </c>
      <c r="N59" s="40">
        <f>SUM(D59:M59)/9</f>
        <v>21.667213965232435</v>
      </c>
      <c r="O59" s="57">
        <f>'Hitte (score)'!$E57</f>
        <v>1.7762842082806587</v>
      </c>
      <c r="P59" s="57">
        <f>'Hitte (score)'!$G57</f>
        <v>2.3255813953488373</v>
      </c>
      <c r="Q59" s="55" t="s">
        <v>121</v>
      </c>
      <c r="R59" s="55" t="s">
        <v>121</v>
      </c>
      <c r="S59" s="13">
        <f>'Hitte (score)'!$M57</f>
        <v>100</v>
      </c>
      <c r="T59" s="13">
        <f>'Hitte (score)'!$O57</f>
        <v>0</v>
      </c>
      <c r="U59" s="57">
        <f>'Hitte (score)'!$T57</f>
        <v>57.68997547583912</v>
      </c>
      <c r="V59" s="55" t="s">
        <v>121</v>
      </c>
      <c r="W59" s="55" t="s">
        <v>121</v>
      </c>
      <c r="X59" s="55" t="s">
        <v>121</v>
      </c>
      <c r="Y59" s="40">
        <f>SUM(O59:X59)/5</f>
        <v>32.358368215893719</v>
      </c>
      <c r="Z59" s="34" t="s">
        <v>121</v>
      </c>
      <c r="AA59" s="16">
        <f>'Droogte (score)'!$E57</f>
        <v>100</v>
      </c>
      <c r="AB59" s="16">
        <f>'Droogte (score)'!$K57</f>
        <v>60</v>
      </c>
      <c r="AC59" s="35">
        <f>'Droogte (score)'!$Q57</f>
        <v>69.462026940323781</v>
      </c>
      <c r="AD59" s="16">
        <f>'Droogte (score)'!$S57</f>
        <v>100</v>
      </c>
      <c r="AE59" s="16">
        <f>'Droogte (score)'!$U57</f>
        <v>0</v>
      </c>
      <c r="AF59" s="34" t="s">
        <v>121</v>
      </c>
      <c r="AG59" s="34" t="s">
        <v>121</v>
      </c>
      <c r="AH59" s="34" t="s">
        <v>121</v>
      </c>
      <c r="AI59" s="16">
        <f>'Droogte (score)'!$W57</f>
        <v>0</v>
      </c>
      <c r="AJ59" s="40">
        <f>SUM(Z59:AI59)/6</f>
        <v>54.910337823387295</v>
      </c>
      <c r="AK59" s="84">
        <f>'Overstroming (score)'!$L57</f>
        <v>15.483398311386376</v>
      </c>
      <c r="AL59" s="84">
        <f>'Overstroming (score)'!$V57</f>
        <v>15.483398311386376</v>
      </c>
      <c r="AM59" s="33">
        <f>'Overstroming (score)'!$X57</f>
        <v>0</v>
      </c>
      <c r="AN59" s="84">
        <f>'Overstroming (score)'!$AA57</f>
        <v>24.417437836750405</v>
      </c>
      <c r="AO59" s="37" t="s">
        <v>121</v>
      </c>
      <c r="AP59" s="33">
        <f>'Overstroming (score)'!$AD57</f>
        <v>50</v>
      </c>
      <c r="AQ59" s="33">
        <f>'Overstroming (score)'!$AH57</f>
        <v>0</v>
      </c>
      <c r="AR59" s="33">
        <f>'Overstroming (score)'!$AJ57</f>
        <v>50</v>
      </c>
      <c r="AS59" s="33">
        <f>'Overstroming (score)'!$AL57</f>
        <v>100</v>
      </c>
      <c r="AT59" s="84">
        <f>'Overstroming (score)'!$AW57</f>
        <v>11.612548733539782</v>
      </c>
      <c r="AU59" s="40">
        <f>SUM(AK59:AT59)/9</f>
        <v>29.666309243673659</v>
      </c>
    </row>
    <row r="60" spans="1:47" x14ac:dyDescent="0.25">
      <c r="A60" s="4" t="s">
        <v>9</v>
      </c>
      <c r="B60" s="4" t="s">
        <v>9</v>
      </c>
      <c r="C60" s="40">
        <f>(N60+Y60+AJ60+AU60)/4</f>
        <v>45.238336084376044</v>
      </c>
      <c r="D60" s="36">
        <f>'Wateroverlast (score)'!$L60</f>
        <v>24.552922777529904</v>
      </c>
      <c r="E60" s="36">
        <f>'Wateroverlast (score)'!$V60</f>
        <v>24.552922777529904</v>
      </c>
      <c r="F60" s="19">
        <f>'Wateroverlast (score)'!$X60</f>
        <v>0</v>
      </c>
      <c r="G60" s="36">
        <f>'Wateroverlast (score)'!$AA60</f>
        <v>16.791092038260448</v>
      </c>
      <c r="H60" s="53" t="s">
        <v>121</v>
      </c>
      <c r="I60" s="36">
        <f>'Wateroverlast (score)'!$AH60</f>
        <v>31.215315530020892</v>
      </c>
      <c r="J60" s="36">
        <f>'Wateroverlast (score)'!$AL60</f>
        <v>15.384615384615385</v>
      </c>
      <c r="K60" s="19">
        <f>'Wateroverlast (score)'!$AN60</f>
        <v>100</v>
      </c>
      <c r="L60" s="19">
        <f>'Wateroverlast (score)'!$AP60</f>
        <v>50</v>
      </c>
      <c r="M60" s="36">
        <f>'Wateroverlast (score)'!$AZ60</f>
        <v>27.071771843340297</v>
      </c>
      <c r="N60" s="40">
        <f>SUM(D60:M60)/9</f>
        <v>32.174293372366314</v>
      </c>
      <c r="O60" s="57">
        <f>'Hitte (score)'!$E60</f>
        <v>17.46932930528056</v>
      </c>
      <c r="P60" s="57">
        <f>'Hitte (score)'!$G60</f>
        <v>27.906976744186046</v>
      </c>
      <c r="Q60" s="55" t="s">
        <v>121</v>
      </c>
      <c r="R60" s="55" t="s">
        <v>121</v>
      </c>
      <c r="S60" s="13">
        <f>'Hitte (score)'!$M60</f>
        <v>50</v>
      </c>
      <c r="T60" s="13">
        <f>'Hitte (score)'!$O60</f>
        <v>0</v>
      </c>
      <c r="U60" s="57">
        <f>'Hitte (score)'!$T60</f>
        <v>63.291677035635182</v>
      </c>
      <c r="V60" s="55" t="s">
        <v>121</v>
      </c>
      <c r="W60" s="55" t="s">
        <v>121</v>
      </c>
      <c r="X60" s="55" t="s">
        <v>121</v>
      </c>
      <c r="Y60" s="40">
        <f>SUM(O60:X60)/5</f>
        <v>31.733596617020357</v>
      </c>
      <c r="Z60" s="34" t="s">
        <v>121</v>
      </c>
      <c r="AA60" s="16">
        <f>'Droogte (score)'!$E60</f>
        <v>100</v>
      </c>
      <c r="AB60" s="16">
        <f>'Droogte (score)'!$K60</f>
        <v>80</v>
      </c>
      <c r="AC60" s="35">
        <f>'Droogte (score)'!$Q60</f>
        <v>63.988440903709247</v>
      </c>
      <c r="AD60" s="16">
        <f>'Droogte (score)'!$S60</f>
        <v>100</v>
      </c>
      <c r="AE60" s="16">
        <f>'Droogte (score)'!$U60</f>
        <v>0</v>
      </c>
      <c r="AF60" s="34" t="s">
        <v>121</v>
      </c>
      <c r="AG60" s="34" t="s">
        <v>121</v>
      </c>
      <c r="AH60" s="34" t="s">
        <v>121</v>
      </c>
      <c r="AI60" s="16">
        <f>'Droogte (score)'!$W60</f>
        <v>100</v>
      </c>
      <c r="AJ60" s="40">
        <f>SUM(Z60:AI60)/6</f>
        <v>73.998073483951543</v>
      </c>
      <c r="AK60" s="84">
        <f>'Overstroming (score)'!$L60</f>
        <v>52.958303905175718</v>
      </c>
      <c r="AL60" s="84">
        <f>'Overstroming (score)'!$V60</f>
        <v>52.958303905175718</v>
      </c>
      <c r="AM60" s="33">
        <f>'Overstroming (score)'!$X60</f>
        <v>0</v>
      </c>
      <c r="AN60" s="84">
        <f>'Overstroming (score)'!$AA60</f>
        <v>16.791092038260448</v>
      </c>
      <c r="AO60" s="37" t="s">
        <v>121</v>
      </c>
      <c r="AP60" s="33">
        <f>'Overstroming (score)'!$AD60</f>
        <v>75</v>
      </c>
      <c r="AQ60" s="33">
        <f>'Overstroming (score)'!$AH60</f>
        <v>0</v>
      </c>
      <c r="AR60" s="33">
        <f>'Overstroming (score)'!$AJ60</f>
        <v>100</v>
      </c>
      <c r="AS60" s="33">
        <f>'Overstroming (score)'!$AL60</f>
        <v>50</v>
      </c>
      <c r="AT60" s="84">
        <f>'Overstroming (score)'!$AW60</f>
        <v>39.71872792888179</v>
      </c>
      <c r="AU60" s="40">
        <f>SUM(AK60:AT60)/9</f>
        <v>43.047380864165959</v>
      </c>
    </row>
    <row r="61" spans="1:47" x14ac:dyDescent="0.25">
      <c r="C61"/>
      <c r="N61"/>
    </row>
    <row r="62" spans="1:47" x14ac:dyDescent="0.25">
      <c r="C62"/>
      <c r="N62"/>
    </row>
    <row r="63" spans="1:47" x14ac:dyDescent="0.25">
      <c r="C63"/>
      <c r="N63"/>
    </row>
    <row r="64" spans="1:47" x14ac:dyDescent="0.25">
      <c r="C64"/>
      <c r="N64"/>
    </row>
    <row r="65" spans="3:14" x14ac:dyDescent="0.25">
      <c r="C65"/>
      <c r="N65"/>
    </row>
    <row r="66" spans="3:14" x14ac:dyDescent="0.25">
      <c r="C66"/>
      <c r="N66"/>
    </row>
    <row r="67" spans="3:14" x14ac:dyDescent="0.25">
      <c r="C67"/>
      <c r="N67"/>
    </row>
    <row r="68" spans="3:14" x14ac:dyDescent="0.25">
      <c r="C68"/>
      <c r="N68"/>
    </row>
    <row r="69" spans="3:14" x14ac:dyDescent="0.25">
      <c r="C69"/>
      <c r="N69"/>
    </row>
    <row r="70" spans="3:14" x14ac:dyDescent="0.25">
      <c r="C70"/>
      <c r="N70"/>
    </row>
    <row r="71" spans="3:14" x14ac:dyDescent="0.25">
      <c r="C71"/>
      <c r="N71"/>
    </row>
    <row r="72" spans="3:14" x14ac:dyDescent="0.25">
      <c r="C72"/>
      <c r="N72"/>
    </row>
    <row r="73" spans="3:14" x14ac:dyDescent="0.25">
      <c r="C73"/>
      <c r="N73"/>
    </row>
    <row r="74" spans="3:14" x14ac:dyDescent="0.25">
      <c r="C74"/>
      <c r="N74"/>
    </row>
    <row r="75" spans="3:14" x14ac:dyDescent="0.25">
      <c r="C75"/>
      <c r="N75"/>
    </row>
    <row r="76" spans="3:14" x14ac:dyDescent="0.25">
      <c r="C76"/>
      <c r="N76"/>
    </row>
    <row r="77" spans="3:14" x14ac:dyDescent="0.25">
      <c r="C77"/>
      <c r="N77"/>
    </row>
    <row r="78" spans="3:14" x14ac:dyDescent="0.25">
      <c r="C78"/>
      <c r="N78"/>
    </row>
    <row r="79" spans="3:14" x14ac:dyDescent="0.25">
      <c r="C79"/>
      <c r="N79"/>
    </row>
    <row r="80" spans="3:14" x14ac:dyDescent="0.25">
      <c r="C80"/>
      <c r="N80"/>
    </row>
    <row r="81" spans="3:14" x14ac:dyDescent="0.25">
      <c r="C81"/>
      <c r="N81"/>
    </row>
    <row r="82" spans="3:14" x14ac:dyDescent="0.25">
      <c r="C82"/>
      <c r="N82"/>
    </row>
    <row r="83" spans="3:14" x14ac:dyDescent="0.25">
      <c r="C83"/>
      <c r="N83"/>
    </row>
    <row r="84" spans="3:14" x14ac:dyDescent="0.25">
      <c r="C84"/>
      <c r="N84"/>
    </row>
    <row r="85" spans="3:14" x14ac:dyDescent="0.25">
      <c r="C85"/>
      <c r="N85"/>
    </row>
    <row r="86" spans="3:14" x14ac:dyDescent="0.25">
      <c r="C86"/>
      <c r="N86"/>
    </row>
    <row r="87" spans="3:14" x14ac:dyDescent="0.25">
      <c r="C87"/>
      <c r="N87"/>
    </row>
    <row r="88" spans="3:14" x14ac:dyDescent="0.25">
      <c r="C88"/>
      <c r="N88"/>
    </row>
    <row r="89" spans="3:14" x14ac:dyDescent="0.25">
      <c r="C89"/>
      <c r="N89"/>
    </row>
    <row r="90" spans="3:14" x14ac:dyDescent="0.25">
      <c r="C90"/>
      <c r="N90"/>
    </row>
    <row r="91" spans="3:14" x14ac:dyDescent="0.25">
      <c r="C91"/>
      <c r="N91"/>
    </row>
    <row r="92" spans="3:14" x14ac:dyDescent="0.25">
      <c r="C92"/>
      <c r="N92"/>
    </row>
    <row r="93" spans="3:14" x14ac:dyDescent="0.25">
      <c r="C93"/>
      <c r="N93"/>
    </row>
    <row r="94" spans="3:14" x14ac:dyDescent="0.25">
      <c r="C94"/>
      <c r="N94"/>
    </row>
    <row r="95" spans="3:14" x14ac:dyDescent="0.25">
      <c r="C95"/>
      <c r="N95"/>
    </row>
    <row r="96" spans="3:14" x14ac:dyDescent="0.25">
      <c r="C96"/>
      <c r="N96"/>
    </row>
    <row r="97" spans="3:14" x14ac:dyDescent="0.25">
      <c r="C97"/>
      <c r="N97"/>
    </row>
    <row r="98" spans="3:14" x14ac:dyDescent="0.25">
      <c r="C98"/>
      <c r="N98"/>
    </row>
    <row r="99" spans="3:14" x14ac:dyDescent="0.25">
      <c r="C99"/>
      <c r="N99"/>
    </row>
    <row r="100" spans="3:14" x14ac:dyDescent="0.25">
      <c r="C100"/>
      <c r="N100"/>
    </row>
    <row r="101" spans="3:14" x14ac:dyDescent="0.25">
      <c r="C101"/>
      <c r="N101"/>
    </row>
    <row r="102" spans="3:14" x14ac:dyDescent="0.25">
      <c r="C102"/>
      <c r="N102"/>
    </row>
    <row r="103" spans="3:14" x14ac:dyDescent="0.25">
      <c r="C103"/>
      <c r="N103"/>
    </row>
    <row r="104" spans="3:14" x14ac:dyDescent="0.25">
      <c r="C104"/>
      <c r="N104"/>
    </row>
    <row r="105" spans="3:14" x14ac:dyDescent="0.25">
      <c r="C105"/>
      <c r="N105"/>
    </row>
    <row r="106" spans="3:14" x14ac:dyDescent="0.25">
      <c r="C106"/>
      <c r="N106"/>
    </row>
    <row r="107" spans="3:14" x14ac:dyDescent="0.25">
      <c r="C107"/>
      <c r="N107"/>
    </row>
    <row r="108" spans="3:14" x14ac:dyDescent="0.25">
      <c r="C108"/>
      <c r="N108"/>
    </row>
    <row r="109" spans="3:14" x14ac:dyDescent="0.25">
      <c r="C109"/>
      <c r="N109"/>
    </row>
    <row r="110" spans="3:14" x14ac:dyDescent="0.25">
      <c r="C110"/>
      <c r="N110"/>
    </row>
    <row r="111" spans="3:14" x14ac:dyDescent="0.25">
      <c r="C111"/>
      <c r="N111"/>
    </row>
    <row r="112" spans="3:14" x14ac:dyDescent="0.25">
      <c r="C112"/>
      <c r="N112"/>
    </row>
    <row r="113" spans="3:14" x14ac:dyDescent="0.25">
      <c r="C113"/>
      <c r="N113"/>
    </row>
    <row r="114" spans="3:14" x14ac:dyDescent="0.25">
      <c r="C114"/>
      <c r="N114"/>
    </row>
    <row r="115" spans="3:14" x14ac:dyDescent="0.25">
      <c r="C115"/>
      <c r="N115"/>
    </row>
    <row r="116" spans="3:14" x14ac:dyDescent="0.25">
      <c r="C116"/>
      <c r="N116"/>
    </row>
    <row r="117" spans="3:14" x14ac:dyDescent="0.25">
      <c r="C117"/>
      <c r="N117"/>
    </row>
    <row r="118" spans="3:14" x14ac:dyDescent="0.25">
      <c r="C118"/>
      <c r="N118"/>
    </row>
    <row r="119" spans="3:14" x14ac:dyDescent="0.25">
      <c r="C119"/>
      <c r="N119"/>
    </row>
    <row r="120" spans="3:14" x14ac:dyDescent="0.25">
      <c r="C120"/>
      <c r="N120"/>
    </row>
    <row r="121" spans="3:14" x14ac:dyDescent="0.25">
      <c r="C121"/>
      <c r="N121"/>
    </row>
    <row r="122" spans="3:14" x14ac:dyDescent="0.25">
      <c r="C122"/>
      <c r="N122"/>
    </row>
    <row r="123" spans="3:14" x14ac:dyDescent="0.25">
      <c r="C123"/>
      <c r="N123"/>
    </row>
    <row r="124" spans="3:14" x14ac:dyDescent="0.25">
      <c r="C124"/>
      <c r="N124"/>
    </row>
    <row r="125" spans="3:14" x14ac:dyDescent="0.25">
      <c r="C125"/>
      <c r="N125"/>
    </row>
    <row r="126" spans="3:14" x14ac:dyDescent="0.25">
      <c r="C126"/>
      <c r="N126"/>
    </row>
    <row r="127" spans="3:14" x14ac:dyDescent="0.25">
      <c r="C127"/>
      <c r="N127"/>
    </row>
    <row r="128" spans="3:14" x14ac:dyDescent="0.25">
      <c r="C128"/>
      <c r="N128"/>
    </row>
    <row r="129" spans="3:14" x14ac:dyDescent="0.25">
      <c r="C129"/>
      <c r="N129"/>
    </row>
    <row r="130" spans="3:14" x14ac:dyDescent="0.25">
      <c r="C130"/>
      <c r="N130"/>
    </row>
    <row r="131" spans="3:14" x14ac:dyDescent="0.25">
      <c r="C131"/>
      <c r="N131"/>
    </row>
    <row r="132" spans="3:14" x14ac:dyDescent="0.25">
      <c r="C132"/>
      <c r="N132"/>
    </row>
    <row r="133" spans="3:14" x14ac:dyDescent="0.25">
      <c r="C133"/>
      <c r="N133"/>
    </row>
    <row r="134" spans="3:14" x14ac:dyDescent="0.25">
      <c r="C134"/>
      <c r="N134"/>
    </row>
    <row r="135" spans="3:14" x14ac:dyDescent="0.25">
      <c r="C135"/>
      <c r="N135"/>
    </row>
    <row r="136" spans="3:14" x14ac:dyDescent="0.25">
      <c r="C136"/>
      <c r="N136"/>
    </row>
    <row r="137" spans="3:14" x14ac:dyDescent="0.25">
      <c r="C137"/>
      <c r="N137"/>
    </row>
    <row r="138" spans="3:14" x14ac:dyDescent="0.25">
      <c r="C138"/>
      <c r="N138"/>
    </row>
    <row r="139" spans="3:14" x14ac:dyDescent="0.25">
      <c r="C139"/>
      <c r="N139"/>
    </row>
    <row r="140" spans="3:14" x14ac:dyDescent="0.25">
      <c r="C140"/>
      <c r="N140"/>
    </row>
    <row r="141" spans="3:14" x14ac:dyDescent="0.25">
      <c r="C141"/>
      <c r="N141"/>
    </row>
    <row r="142" spans="3:14" x14ac:dyDescent="0.25">
      <c r="C142"/>
      <c r="N142"/>
    </row>
    <row r="143" spans="3:14" x14ac:dyDescent="0.25">
      <c r="C143"/>
      <c r="N143"/>
    </row>
    <row r="144" spans="3:14" x14ac:dyDescent="0.25">
      <c r="C144"/>
      <c r="N144"/>
    </row>
    <row r="145" spans="3:14" x14ac:dyDescent="0.25">
      <c r="C145"/>
      <c r="N145"/>
    </row>
    <row r="146" spans="3:14" x14ac:dyDescent="0.25">
      <c r="C146"/>
      <c r="N146"/>
    </row>
    <row r="147" spans="3:14" x14ac:dyDescent="0.25">
      <c r="C147"/>
      <c r="N147"/>
    </row>
    <row r="148" spans="3:14" x14ac:dyDescent="0.25">
      <c r="C148"/>
      <c r="N148"/>
    </row>
    <row r="149" spans="3:14" x14ac:dyDescent="0.25">
      <c r="C149"/>
      <c r="N149"/>
    </row>
    <row r="150" spans="3:14" x14ac:dyDescent="0.25">
      <c r="C150"/>
      <c r="N150"/>
    </row>
    <row r="151" spans="3:14" x14ac:dyDescent="0.25">
      <c r="C151"/>
      <c r="N151"/>
    </row>
    <row r="152" spans="3:14" x14ac:dyDescent="0.25">
      <c r="C152"/>
      <c r="N152"/>
    </row>
    <row r="153" spans="3:14" x14ac:dyDescent="0.25">
      <c r="C153"/>
      <c r="N153"/>
    </row>
    <row r="154" spans="3:14" x14ac:dyDescent="0.25">
      <c r="C154"/>
      <c r="N154"/>
    </row>
    <row r="155" spans="3:14" x14ac:dyDescent="0.25">
      <c r="C155"/>
      <c r="N155"/>
    </row>
    <row r="156" spans="3:14" x14ac:dyDescent="0.25">
      <c r="C156"/>
      <c r="N156"/>
    </row>
    <row r="157" spans="3:14" x14ac:dyDescent="0.25">
      <c r="C157"/>
      <c r="N157"/>
    </row>
    <row r="158" spans="3:14" x14ac:dyDescent="0.25">
      <c r="C158"/>
      <c r="N158"/>
    </row>
    <row r="159" spans="3:14" x14ac:dyDescent="0.25">
      <c r="C159"/>
      <c r="N159"/>
    </row>
    <row r="160" spans="3:14" x14ac:dyDescent="0.25">
      <c r="C160"/>
      <c r="N160"/>
    </row>
    <row r="161" spans="3:14" x14ac:dyDescent="0.25">
      <c r="C161"/>
      <c r="N161"/>
    </row>
    <row r="162" spans="3:14" x14ac:dyDescent="0.25">
      <c r="C162"/>
      <c r="N162"/>
    </row>
    <row r="163" spans="3:14" x14ac:dyDescent="0.25">
      <c r="C163"/>
      <c r="N163"/>
    </row>
    <row r="164" spans="3:14" x14ac:dyDescent="0.25">
      <c r="C164"/>
      <c r="N164"/>
    </row>
    <row r="165" spans="3:14" x14ac:dyDescent="0.25">
      <c r="C165"/>
      <c r="N165"/>
    </row>
    <row r="166" spans="3:14" x14ac:dyDescent="0.25">
      <c r="C166"/>
      <c r="N166"/>
    </row>
    <row r="167" spans="3:14" x14ac:dyDescent="0.25">
      <c r="C167"/>
      <c r="N167"/>
    </row>
    <row r="168" spans="3:14" x14ac:dyDescent="0.25">
      <c r="C168"/>
      <c r="N168"/>
    </row>
    <row r="169" spans="3:14" x14ac:dyDescent="0.25">
      <c r="C169"/>
      <c r="N169"/>
    </row>
    <row r="170" spans="3:14" x14ac:dyDescent="0.25">
      <c r="C170"/>
      <c r="N170"/>
    </row>
    <row r="171" spans="3:14" x14ac:dyDescent="0.25">
      <c r="C171"/>
      <c r="N171"/>
    </row>
    <row r="172" spans="3:14" x14ac:dyDescent="0.25">
      <c r="C172"/>
      <c r="N172"/>
    </row>
    <row r="173" spans="3:14" x14ac:dyDescent="0.25">
      <c r="C173"/>
      <c r="N173"/>
    </row>
    <row r="174" spans="3:14" x14ac:dyDescent="0.25">
      <c r="C174"/>
      <c r="N174"/>
    </row>
    <row r="175" spans="3:14" x14ac:dyDescent="0.25">
      <c r="C175"/>
      <c r="N175"/>
    </row>
    <row r="176" spans="3:14" x14ac:dyDescent="0.25">
      <c r="C176"/>
      <c r="N176"/>
    </row>
    <row r="177" spans="3:14" x14ac:dyDescent="0.25">
      <c r="C177"/>
      <c r="N177"/>
    </row>
    <row r="178" spans="3:14" x14ac:dyDescent="0.25">
      <c r="C178"/>
      <c r="N178"/>
    </row>
    <row r="179" spans="3:14" x14ac:dyDescent="0.25">
      <c r="C179"/>
      <c r="N179"/>
    </row>
    <row r="180" spans="3:14" x14ac:dyDescent="0.25">
      <c r="C180"/>
      <c r="N180"/>
    </row>
    <row r="181" spans="3:14" x14ac:dyDescent="0.25">
      <c r="C181"/>
      <c r="N181"/>
    </row>
    <row r="182" spans="3:14" x14ac:dyDescent="0.25">
      <c r="C182"/>
      <c r="N182"/>
    </row>
    <row r="183" spans="3:14" x14ac:dyDescent="0.25">
      <c r="C183"/>
      <c r="N183"/>
    </row>
    <row r="184" spans="3:14" x14ac:dyDescent="0.25">
      <c r="C184"/>
      <c r="N184"/>
    </row>
    <row r="185" spans="3:14" x14ac:dyDescent="0.25">
      <c r="C185"/>
      <c r="N185"/>
    </row>
    <row r="186" spans="3:14" x14ac:dyDescent="0.25">
      <c r="C186"/>
      <c r="N186"/>
    </row>
    <row r="187" spans="3:14" x14ac:dyDescent="0.25">
      <c r="C187"/>
      <c r="N187"/>
    </row>
    <row r="188" spans="3:14" x14ac:dyDescent="0.25">
      <c r="C188"/>
      <c r="N188"/>
    </row>
    <row r="189" spans="3:14" x14ac:dyDescent="0.25">
      <c r="C189"/>
      <c r="N189"/>
    </row>
    <row r="190" spans="3:14" x14ac:dyDescent="0.25">
      <c r="C190"/>
      <c r="N190"/>
    </row>
    <row r="191" spans="3:14" x14ac:dyDescent="0.25">
      <c r="C191"/>
      <c r="N191"/>
    </row>
    <row r="192" spans="3:14" x14ac:dyDescent="0.25">
      <c r="C192"/>
      <c r="N192"/>
    </row>
    <row r="193" spans="3:14" x14ac:dyDescent="0.25">
      <c r="C193"/>
      <c r="N193"/>
    </row>
    <row r="194" spans="3:14" x14ac:dyDescent="0.25">
      <c r="C194"/>
      <c r="N194"/>
    </row>
    <row r="195" spans="3:14" x14ac:dyDescent="0.25">
      <c r="C195"/>
      <c r="N195"/>
    </row>
    <row r="196" spans="3:14" x14ac:dyDescent="0.25">
      <c r="C196"/>
      <c r="N196"/>
    </row>
    <row r="197" spans="3:14" x14ac:dyDescent="0.25">
      <c r="C197"/>
      <c r="N197"/>
    </row>
    <row r="198" spans="3:14" x14ac:dyDescent="0.25">
      <c r="C198"/>
      <c r="N198"/>
    </row>
    <row r="199" spans="3:14" x14ac:dyDescent="0.25">
      <c r="C199"/>
      <c r="N199"/>
    </row>
    <row r="200" spans="3:14" x14ac:dyDescent="0.25">
      <c r="C200"/>
      <c r="N200"/>
    </row>
    <row r="201" spans="3:14" x14ac:dyDescent="0.25">
      <c r="C201"/>
      <c r="N201"/>
    </row>
    <row r="202" spans="3:14" x14ac:dyDescent="0.25">
      <c r="C202"/>
      <c r="N202"/>
    </row>
    <row r="203" spans="3:14" x14ac:dyDescent="0.25">
      <c r="C203"/>
      <c r="N203"/>
    </row>
    <row r="204" spans="3:14" x14ac:dyDescent="0.25">
      <c r="C204"/>
      <c r="N204"/>
    </row>
    <row r="205" spans="3:14" x14ac:dyDescent="0.25">
      <c r="C205"/>
      <c r="N205"/>
    </row>
    <row r="206" spans="3:14" x14ac:dyDescent="0.25">
      <c r="C206"/>
      <c r="N206"/>
    </row>
    <row r="207" spans="3:14" x14ac:dyDescent="0.25">
      <c r="C207"/>
      <c r="N207"/>
    </row>
    <row r="208" spans="3:14" x14ac:dyDescent="0.25">
      <c r="C208"/>
      <c r="N208"/>
    </row>
    <row r="209" spans="3:14" x14ac:dyDescent="0.25">
      <c r="C209"/>
      <c r="N209"/>
    </row>
    <row r="210" spans="3:14" x14ac:dyDescent="0.25">
      <c r="C210"/>
      <c r="N210"/>
    </row>
    <row r="211" spans="3:14" x14ac:dyDescent="0.25">
      <c r="C211"/>
      <c r="N211"/>
    </row>
    <row r="212" spans="3:14" x14ac:dyDescent="0.25">
      <c r="C212"/>
      <c r="N212"/>
    </row>
    <row r="213" spans="3:14" x14ac:dyDescent="0.25">
      <c r="C213"/>
      <c r="N213"/>
    </row>
    <row r="214" spans="3:14" x14ac:dyDescent="0.25">
      <c r="C214"/>
      <c r="N214"/>
    </row>
    <row r="215" spans="3:14" x14ac:dyDescent="0.25">
      <c r="C215"/>
      <c r="N215"/>
    </row>
    <row r="216" spans="3:14" x14ac:dyDescent="0.25">
      <c r="C216"/>
      <c r="N216"/>
    </row>
    <row r="217" spans="3:14" x14ac:dyDescent="0.25">
      <c r="C217"/>
      <c r="N217"/>
    </row>
    <row r="218" spans="3:14" x14ac:dyDescent="0.25">
      <c r="C218"/>
      <c r="N218"/>
    </row>
    <row r="219" spans="3:14" x14ac:dyDescent="0.25">
      <c r="C219"/>
      <c r="N219"/>
    </row>
    <row r="220" spans="3:14" x14ac:dyDescent="0.25">
      <c r="C220"/>
      <c r="N220"/>
    </row>
    <row r="221" spans="3:14" x14ac:dyDescent="0.25">
      <c r="C221"/>
      <c r="N221"/>
    </row>
    <row r="222" spans="3:14" x14ac:dyDescent="0.25">
      <c r="C222"/>
      <c r="N222"/>
    </row>
    <row r="223" spans="3:14" x14ac:dyDescent="0.25">
      <c r="C223"/>
      <c r="N223"/>
    </row>
    <row r="224" spans="3:14" x14ac:dyDescent="0.25">
      <c r="C224"/>
      <c r="N224"/>
    </row>
    <row r="225" spans="3:14" x14ac:dyDescent="0.25">
      <c r="C225"/>
      <c r="N225"/>
    </row>
    <row r="226" spans="3:14" x14ac:dyDescent="0.25">
      <c r="C226"/>
      <c r="N226"/>
    </row>
    <row r="227" spans="3:14" x14ac:dyDescent="0.25">
      <c r="C227"/>
      <c r="N227"/>
    </row>
    <row r="228" spans="3:14" x14ac:dyDescent="0.25">
      <c r="C228"/>
      <c r="N228"/>
    </row>
    <row r="229" spans="3:14" x14ac:dyDescent="0.25">
      <c r="C229"/>
      <c r="N229"/>
    </row>
    <row r="230" spans="3:14" x14ac:dyDescent="0.25">
      <c r="C230"/>
      <c r="N230"/>
    </row>
    <row r="231" spans="3:14" x14ac:dyDescent="0.25">
      <c r="C231"/>
      <c r="N231"/>
    </row>
    <row r="232" spans="3:14" x14ac:dyDescent="0.25">
      <c r="C232"/>
      <c r="N232"/>
    </row>
    <row r="233" spans="3:14" x14ac:dyDescent="0.25">
      <c r="C233"/>
      <c r="N233"/>
    </row>
    <row r="234" spans="3:14" x14ac:dyDescent="0.25">
      <c r="C234"/>
      <c r="N234"/>
    </row>
    <row r="235" spans="3:14" x14ac:dyDescent="0.25">
      <c r="C235"/>
      <c r="N235"/>
    </row>
    <row r="236" spans="3:14" x14ac:dyDescent="0.25">
      <c r="C236"/>
      <c r="N236"/>
    </row>
    <row r="237" spans="3:14" x14ac:dyDescent="0.25">
      <c r="C237"/>
      <c r="N237"/>
    </row>
    <row r="238" spans="3:14" x14ac:dyDescent="0.25">
      <c r="C238"/>
      <c r="N238"/>
    </row>
    <row r="239" spans="3:14" x14ac:dyDescent="0.25">
      <c r="C239"/>
      <c r="N239"/>
    </row>
    <row r="240" spans="3:14" x14ac:dyDescent="0.25">
      <c r="C240"/>
      <c r="N240"/>
    </row>
    <row r="241" spans="3:14" x14ac:dyDescent="0.25">
      <c r="C241"/>
      <c r="N241"/>
    </row>
    <row r="242" spans="3:14" x14ac:dyDescent="0.25">
      <c r="C242"/>
      <c r="N242"/>
    </row>
    <row r="243" spans="3:14" x14ac:dyDescent="0.25">
      <c r="C243"/>
      <c r="N243"/>
    </row>
    <row r="244" spans="3:14" x14ac:dyDescent="0.25">
      <c r="C244"/>
      <c r="N244"/>
    </row>
    <row r="245" spans="3:14" x14ac:dyDescent="0.25">
      <c r="C245"/>
      <c r="N245"/>
    </row>
    <row r="246" spans="3:14" x14ac:dyDescent="0.25">
      <c r="C246"/>
      <c r="N246"/>
    </row>
    <row r="247" spans="3:14" x14ac:dyDescent="0.25">
      <c r="C247"/>
      <c r="N247"/>
    </row>
    <row r="248" spans="3:14" x14ac:dyDescent="0.25">
      <c r="C248"/>
      <c r="N248"/>
    </row>
    <row r="249" spans="3:14" x14ac:dyDescent="0.25">
      <c r="C249"/>
      <c r="N249"/>
    </row>
    <row r="250" spans="3:14" x14ac:dyDescent="0.25">
      <c r="C250"/>
      <c r="N250"/>
    </row>
    <row r="251" spans="3:14" x14ac:dyDescent="0.25">
      <c r="C251"/>
      <c r="N251"/>
    </row>
    <row r="252" spans="3:14" x14ac:dyDescent="0.25">
      <c r="C252"/>
      <c r="N252"/>
    </row>
    <row r="253" spans="3:14" x14ac:dyDescent="0.25">
      <c r="C253"/>
      <c r="N253"/>
    </row>
    <row r="254" spans="3:14" x14ac:dyDescent="0.25">
      <c r="C254"/>
      <c r="N254"/>
    </row>
    <row r="255" spans="3:14" x14ac:dyDescent="0.25">
      <c r="C255"/>
      <c r="N255"/>
    </row>
    <row r="256" spans="3:14" x14ac:dyDescent="0.25">
      <c r="C256"/>
      <c r="N256"/>
    </row>
    <row r="257" spans="3:14" x14ac:dyDescent="0.25">
      <c r="C257"/>
      <c r="N257"/>
    </row>
    <row r="258" spans="3:14" x14ac:dyDescent="0.25">
      <c r="C258"/>
      <c r="N258"/>
    </row>
    <row r="259" spans="3:14" x14ac:dyDescent="0.25">
      <c r="C259"/>
      <c r="N259"/>
    </row>
    <row r="260" spans="3:14" x14ac:dyDescent="0.25">
      <c r="C260"/>
      <c r="N260"/>
    </row>
    <row r="261" spans="3:14" x14ac:dyDescent="0.25">
      <c r="C261"/>
      <c r="N261"/>
    </row>
    <row r="262" spans="3:14" x14ac:dyDescent="0.25">
      <c r="C262"/>
      <c r="N262"/>
    </row>
    <row r="263" spans="3:14" x14ac:dyDescent="0.25">
      <c r="C263"/>
      <c r="N263"/>
    </row>
    <row r="264" spans="3:14" x14ac:dyDescent="0.25">
      <c r="C264"/>
      <c r="N264"/>
    </row>
    <row r="265" spans="3:14" x14ac:dyDescent="0.25">
      <c r="C265"/>
      <c r="N265"/>
    </row>
    <row r="266" spans="3:14" x14ac:dyDescent="0.25">
      <c r="C266"/>
      <c r="N266"/>
    </row>
    <row r="267" spans="3:14" x14ac:dyDescent="0.25">
      <c r="C267"/>
      <c r="N267"/>
    </row>
    <row r="268" spans="3:14" x14ac:dyDescent="0.25">
      <c r="C268"/>
      <c r="N268"/>
    </row>
    <row r="269" spans="3:14" x14ac:dyDescent="0.25">
      <c r="C269"/>
      <c r="N269"/>
    </row>
    <row r="270" spans="3:14" x14ac:dyDescent="0.25">
      <c r="C270"/>
      <c r="N270"/>
    </row>
    <row r="271" spans="3:14" x14ac:dyDescent="0.25">
      <c r="C271"/>
      <c r="N271"/>
    </row>
    <row r="272" spans="3:14" x14ac:dyDescent="0.25">
      <c r="C272"/>
      <c r="N272"/>
    </row>
    <row r="273" spans="3:14" x14ac:dyDescent="0.25">
      <c r="C273"/>
      <c r="N273"/>
    </row>
    <row r="274" spans="3:14" x14ac:dyDescent="0.25">
      <c r="C274"/>
      <c r="N274"/>
    </row>
    <row r="275" spans="3:14" x14ac:dyDescent="0.25">
      <c r="C275"/>
      <c r="N275"/>
    </row>
    <row r="276" spans="3:14" x14ac:dyDescent="0.25">
      <c r="C276"/>
      <c r="N276"/>
    </row>
    <row r="277" spans="3:14" x14ac:dyDescent="0.25">
      <c r="C277"/>
      <c r="N277"/>
    </row>
    <row r="278" spans="3:14" x14ac:dyDescent="0.25">
      <c r="C278"/>
      <c r="N278"/>
    </row>
    <row r="279" spans="3:14" x14ac:dyDescent="0.25">
      <c r="C279"/>
      <c r="N279"/>
    </row>
    <row r="280" spans="3:14" x14ac:dyDescent="0.25">
      <c r="C280"/>
      <c r="N280"/>
    </row>
    <row r="281" spans="3:14" x14ac:dyDescent="0.25">
      <c r="C281"/>
      <c r="N281"/>
    </row>
    <row r="282" spans="3:14" x14ac:dyDescent="0.25">
      <c r="C282"/>
      <c r="N282"/>
    </row>
    <row r="283" spans="3:14" x14ac:dyDescent="0.25">
      <c r="C283"/>
      <c r="N283"/>
    </row>
    <row r="284" spans="3:14" x14ac:dyDescent="0.25">
      <c r="C284"/>
      <c r="N284"/>
    </row>
    <row r="285" spans="3:14" x14ac:dyDescent="0.25">
      <c r="C285"/>
      <c r="N285"/>
    </row>
    <row r="286" spans="3:14" x14ac:dyDescent="0.25">
      <c r="C286"/>
      <c r="N286"/>
    </row>
    <row r="287" spans="3:14" x14ac:dyDescent="0.25">
      <c r="C287"/>
      <c r="N287"/>
    </row>
    <row r="288" spans="3:14" x14ac:dyDescent="0.25">
      <c r="C288"/>
      <c r="N288"/>
    </row>
    <row r="289" spans="3:14" x14ac:dyDescent="0.25">
      <c r="C289"/>
      <c r="N289"/>
    </row>
    <row r="290" spans="3:14" x14ac:dyDescent="0.25">
      <c r="C290"/>
      <c r="N290"/>
    </row>
    <row r="291" spans="3:14" x14ac:dyDescent="0.25">
      <c r="C291"/>
      <c r="N291"/>
    </row>
    <row r="292" spans="3:14" x14ac:dyDescent="0.25">
      <c r="C292"/>
      <c r="N292"/>
    </row>
    <row r="293" spans="3:14" x14ac:dyDescent="0.25">
      <c r="C293"/>
      <c r="N293"/>
    </row>
    <row r="294" spans="3:14" x14ac:dyDescent="0.25">
      <c r="C294"/>
      <c r="N294"/>
    </row>
    <row r="295" spans="3:14" x14ac:dyDescent="0.25">
      <c r="C295"/>
      <c r="N295"/>
    </row>
    <row r="296" spans="3:14" x14ac:dyDescent="0.25">
      <c r="C296"/>
      <c r="N296"/>
    </row>
    <row r="297" spans="3:14" x14ac:dyDescent="0.25">
      <c r="C297"/>
      <c r="N297"/>
    </row>
    <row r="298" spans="3:14" x14ac:dyDescent="0.25">
      <c r="C298"/>
      <c r="N298"/>
    </row>
    <row r="299" spans="3:14" x14ac:dyDescent="0.25">
      <c r="C299"/>
      <c r="N299"/>
    </row>
    <row r="300" spans="3:14" x14ac:dyDescent="0.25">
      <c r="C300"/>
      <c r="N300"/>
    </row>
    <row r="301" spans="3:14" x14ac:dyDescent="0.25">
      <c r="C301"/>
      <c r="N301"/>
    </row>
    <row r="302" spans="3:14" x14ac:dyDescent="0.25">
      <c r="C302"/>
      <c r="N302"/>
    </row>
    <row r="303" spans="3:14" x14ac:dyDescent="0.25">
      <c r="C303"/>
      <c r="N303"/>
    </row>
    <row r="304" spans="3:14" x14ac:dyDescent="0.25">
      <c r="C304"/>
      <c r="N304"/>
    </row>
    <row r="305" spans="3:14" x14ac:dyDescent="0.25">
      <c r="C305"/>
      <c r="N305"/>
    </row>
    <row r="306" spans="3:14" x14ac:dyDescent="0.25">
      <c r="C306"/>
      <c r="N306"/>
    </row>
    <row r="307" spans="3:14" x14ac:dyDescent="0.25">
      <c r="C307"/>
      <c r="N307"/>
    </row>
    <row r="308" spans="3:14" x14ac:dyDescent="0.25">
      <c r="C308"/>
      <c r="N308"/>
    </row>
    <row r="309" spans="3:14" x14ac:dyDescent="0.25">
      <c r="C309"/>
      <c r="N309"/>
    </row>
    <row r="310" spans="3:14" x14ac:dyDescent="0.25">
      <c r="C310"/>
      <c r="N310"/>
    </row>
    <row r="311" spans="3:14" x14ac:dyDescent="0.25">
      <c r="C311"/>
      <c r="N311"/>
    </row>
    <row r="312" spans="3:14" x14ac:dyDescent="0.25">
      <c r="C312"/>
      <c r="N312"/>
    </row>
    <row r="313" spans="3:14" x14ac:dyDescent="0.25">
      <c r="C313"/>
      <c r="N313"/>
    </row>
    <row r="314" spans="3:14" x14ac:dyDescent="0.25">
      <c r="C314"/>
      <c r="N314"/>
    </row>
    <row r="315" spans="3:14" x14ac:dyDescent="0.25">
      <c r="C315"/>
      <c r="N315"/>
    </row>
    <row r="316" spans="3:14" x14ac:dyDescent="0.25">
      <c r="C316"/>
      <c r="N316"/>
    </row>
    <row r="317" spans="3:14" x14ac:dyDescent="0.25">
      <c r="C317"/>
      <c r="N317"/>
    </row>
    <row r="318" spans="3:14" x14ac:dyDescent="0.25">
      <c r="C318"/>
      <c r="N318"/>
    </row>
    <row r="319" spans="3:14" x14ac:dyDescent="0.25">
      <c r="C319"/>
      <c r="N319"/>
    </row>
    <row r="320" spans="3:14" x14ac:dyDescent="0.25">
      <c r="C320"/>
      <c r="N320"/>
    </row>
    <row r="321" spans="3:14" x14ac:dyDescent="0.25">
      <c r="C321"/>
      <c r="N321"/>
    </row>
    <row r="322" spans="3:14" x14ac:dyDescent="0.25">
      <c r="C322"/>
      <c r="N322"/>
    </row>
    <row r="323" spans="3:14" x14ac:dyDescent="0.25">
      <c r="C323"/>
      <c r="N323"/>
    </row>
    <row r="324" spans="3:14" x14ac:dyDescent="0.25">
      <c r="C324"/>
      <c r="N324"/>
    </row>
    <row r="325" spans="3:14" x14ac:dyDescent="0.25">
      <c r="C325"/>
      <c r="N325"/>
    </row>
    <row r="326" spans="3:14" x14ac:dyDescent="0.25">
      <c r="C326"/>
      <c r="N326"/>
    </row>
    <row r="327" spans="3:14" x14ac:dyDescent="0.25">
      <c r="C327"/>
      <c r="N327"/>
    </row>
    <row r="328" spans="3:14" x14ac:dyDescent="0.25">
      <c r="C328"/>
      <c r="N328"/>
    </row>
    <row r="329" spans="3:14" x14ac:dyDescent="0.25">
      <c r="C329"/>
      <c r="N329"/>
    </row>
    <row r="330" spans="3:14" x14ac:dyDescent="0.25">
      <c r="C330"/>
      <c r="N330"/>
    </row>
    <row r="331" spans="3:14" x14ac:dyDescent="0.25">
      <c r="C331"/>
      <c r="N331"/>
    </row>
    <row r="332" spans="3:14" x14ac:dyDescent="0.25">
      <c r="C332"/>
      <c r="N332"/>
    </row>
    <row r="333" spans="3:14" x14ac:dyDescent="0.25">
      <c r="C333"/>
      <c r="N333"/>
    </row>
    <row r="334" spans="3:14" x14ac:dyDescent="0.25">
      <c r="C334"/>
      <c r="N334"/>
    </row>
    <row r="335" spans="3:14" x14ac:dyDescent="0.25">
      <c r="C335"/>
      <c r="N335"/>
    </row>
    <row r="336" spans="3:14" x14ac:dyDescent="0.25">
      <c r="C336"/>
      <c r="N336"/>
    </row>
    <row r="337" spans="3:14" x14ac:dyDescent="0.25">
      <c r="C337"/>
      <c r="N337"/>
    </row>
    <row r="338" spans="3:14" x14ac:dyDescent="0.25">
      <c r="C338"/>
      <c r="N338"/>
    </row>
    <row r="339" spans="3:14" x14ac:dyDescent="0.25">
      <c r="C339"/>
      <c r="N339"/>
    </row>
    <row r="340" spans="3:14" x14ac:dyDescent="0.25">
      <c r="C340"/>
      <c r="N340"/>
    </row>
    <row r="341" spans="3:14" x14ac:dyDescent="0.25">
      <c r="C341"/>
      <c r="N341"/>
    </row>
    <row r="342" spans="3:14" x14ac:dyDescent="0.25">
      <c r="C342"/>
      <c r="N342"/>
    </row>
    <row r="343" spans="3:14" x14ac:dyDescent="0.25">
      <c r="C343"/>
      <c r="N343"/>
    </row>
    <row r="344" spans="3:14" x14ac:dyDescent="0.25">
      <c r="C344"/>
      <c r="N344"/>
    </row>
    <row r="345" spans="3:14" x14ac:dyDescent="0.25">
      <c r="C345"/>
      <c r="N345"/>
    </row>
    <row r="346" spans="3:14" x14ac:dyDescent="0.25">
      <c r="C346"/>
      <c r="N346"/>
    </row>
    <row r="347" spans="3:14" x14ac:dyDescent="0.25">
      <c r="C347"/>
      <c r="N347"/>
    </row>
    <row r="348" spans="3:14" x14ac:dyDescent="0.25">
      <c r="C348"/>
      <c r="N348"/>
    </row>
    <row r="349" spans="3:14" x14ac:dyDescent="0.25">
      <c r="C349"/>
      <c r="N349"/>
    </row>
    <row r="350" spans="3:14" x14ac:dyDescent="0.25">
      <c r="C350"/>
      <c r="N350"/>
    </row>
    <row r="351" spans="3:14" x14ac:dyDescent="0.25">
      <c r="C351"/>
      <c r="N351"/>
    </row>
    <row r="352" spans="3:14" x14ac:dyDescent="0.25">
      <c r="C352"/>
      <c r="N352"/>
    </row>
    <row r="353" spans="3:14" x14ac:dyDescent="0.25">
      <c r="C353"/>
      <c r="N353"/>
    </row>
    <row r="354" spans="3:14" x14ac:dyDescent="0.25">
      <c r="C354"/>
      <c r="N354"/>
    </row>
    <row r="355" spans="3:14" x14ac:dyDescent="0.25">
      <c r="C355"/>
      <c r="N355"/>
    </row>
    <row r="356" spans="3:14" x14ac:dyDescent="0.25">
      <c r="C356"/>
      <c r="N356"/>
    </row>
    <row r="357" spans="3:14" x14ac:dyDescent="0.25">
      <c r="C357"/>
      <c r="N357"/>
    </row>
    <row r="358" spans="3:14" x14ac:dyDescent="0.25">
      <c r="C358"/>
      <c r="N358"/>
    </row>
    <row r="359" spans="3:14" x14ac:dyDescent="0.25">
      <c r="C359"/>
      <c r="N359"/>
    </row>
    <row r="360" spans="3:14" x14ac:dyDescent="0.25">
      <c r="C360"/>
      <c r="N360"/>
    </row>
    <row r="361" spans="3:14" x14ac:dyDescent="0.25">
      <c r="C361"/>
      <c r="N361"/>
    </row>
    <row r="362" spans="3:14" x14ac:dyDescent="0.25">
      <c r="C362"/>
      <c r="N362"/>
    </row>
    <row r="363" spans="3:14" x14ac:dyDescent="0.25">
      <c r="C363"/>
      <c r="N363"/>
    </row>
    <row r="364" spans="3:14" x14ac:dyDescent="0.25">
      <c r="C364"/>
      <c r="N364"/>
    </row>
    <row r="365" spans="3:14" x14ac:dyDescent="0.25">
      <c r="C365"/>
      <c r="N365"/>
    </row>
    <row r="366" spans="3:14" x14ac:dyDescent="0.25">
      <c r="C366"/>
      <c r="N366"/>
    </row>
    <row r="367" spans="3:14" x14ac:dyDescent="0.25">
      <c r="C367"/>
      <c r="N367"/>
    </row>
    <row r="368" spans="3:14" x14ac:dyDescent="0.25">
      <c r="C368"/>
      <c r="N368"/>
    </row>
    <row r="369" spans="3:14" x14ac:dyDescent="0.25">
      <c r="C369"/>
      <c r="N369"/>
    </row>
    <row r="370" spans="3:14" x14ac:dyDescent="0.25">
      <c r="C370"/>
      <c r="N370"/>
    </row>
    <row r="371" spans="3:14" x14ac:dyDescent="0.25">
      <c r="C371"/>
      <c r="N371"/>
    </row>
    <row r="372" spans="3:14" x14ac:dyDescent="0.25">
      <c r="C372"/>
      <c r="N372"/>
    </row>
    <row r="373" spans="3:14" x14ac:dyDescent="0.25">
      <c r="C373"/>
      <c r="N373"/>
    </row>
    <row r="374" spans="3:14" x14ac:dyDescent="0.25">
      <c r="C374"/>
      <c r="N374"/>
    </row>
    <row r="375" spans="3:14" x14ac:dyDescent="0.25">
      <c r="C375"/>
      <c r="N375"/>
    </row>
    <row r="376" spans="3:14" x14ac:dyDescent="0.25">
      <c r="C376"/>
      <c r="N376"/>
    </row>
    <row r="377" spans="3:14" x14ac:dyDescent="0.25">
      <c r="C377"/>
      <c r="N377"/>
    </row>
    <row r="378" spans="3:14" x14ac:dyDescent="0.25">
      <c r="C378"/>
      <c r="N378"/>
    </row>
    <row r="379" spans="3:14" x14ac:dyDescent="0.25">
      <c r="C379"/>
      <c r="N379"/>
    </row>
    <row r="380" spans="3:14" x14ac:dyDescent="0.25">
      <c r="C380"/>
      <c r="N380"/>
    </row>
    <row r="381" spans="3:14" x14ac:dyDescent="0.25">
      <c r="C381"/>
      <c r="N381"/>
    </row>
    <row r="382" spans="3:14" x14ac:dyDescent="0.25">
      <c r="C382"/>
      <c r="N382"/>
    </row>
    <row r="383" spans="3:14" x14ac:dyDescent="0.25">
      <c r="C383"/>
      <c r="N383"/>
    </row>
    <row r="384" spans="3:14" x14ac:dyDescent="0.25">
      <c r="C384"/>
      <c r="N384"/>
    </row>
    <row r="385" spans="3:14" x14ac:dyDescent="0.25">
      <c r="C385"/>
      <c r="N385"/>
    </row>
    <row r="386" spans="3:14" x14ac:dyDescent="0.25">
      <c r="C386"/>
      <c r="N386"/>
    </row>
    <row r="387" spans="3:14" x14ac:dyDescent="0.25">
      <c r="C387"/>
      <c r="N387"/>
    </row>
    <row r="388" spans="3:14" x14ac:dyDescent="0.25">
      <c r="C388"/>
      <c r="N388"/>
    </row>
    <row r="389" spans="3:14" x14ac:dyDescent="0.25">
      <c r="C389"/>
      <c r="N389"/>
    </row>
    <row r="390" spans="3:14" x14ac:dyDescent="0.25">
      <c r="C390"/>
      <c r="N390"/>
    </row>
    <row r="391" spans="3:14" x14ac:dyDescent="0.25">
      <c r="C391"/>
      <c r="N391"/>
    </row>
    <row r="392" spans="3:14" x14ac:dyDescent="0.25">
      <c r="C392"/>
      <c r="N392"/>
    </row>
    <row r="393" spans="3:14" x14ac:dyDescent="0.25">
      <c r="C393"/>
      <c r="N393"/>
    </row>
    <row r="394" spans="3:14" x14ac:dyDescent="0.25">
      <c r="C394"/>
      <c r="N394"/>
    </row>
    <row r="395" spans="3:14" x14ac:dyDescent="0.25">
      <c r="C395"/>
      <c r="N395"/>
    </row>
    <row r="396" spans="3:14" x14ac:dyDescent="0.25">
      <c r="C396"/>
      <c r="N396"/>
    </row>
    <row r="397" spans="3:14" x14ac:dyDescent="0.25">
      <c r="C397"/>
      <c r="N397"/>
    </row>
    <row r="398" spans="3:14" x14ac:dyDescent="0.25">
      <c r="C398"/>
      <c r="N398"/>
    </row>
    <row r="399" spans="3:14" x14ac:dyDescent="0.25">
      <c r="C399"/>
      <c r="N399"/>
    </row>
    <row r="400" spans="3:14" x14ac:dyDescent="0.25">
      <c r="C400"/>
      <c r="N400"/>
    </row>
    <row r="401" spans="3:14" x14ac:dyDescent="0.25">
      <c r="C401"/>
      <c r="N401"/>
    </row>
    <row r="402" spans="3:14" x14ac:dyDescent="0.25">
      <c r="C402"/>
      <c r="N402"/>
    </row>
    <row r="403" spans="3:14" x14ac:dyDescent="0.25">
      <c r="C403"/>
      <c r="N403"/>
    </row>
    <row r="404" spans="3:14" x14ac:dyDescent="0.25">
      <c r="C404"/>
      <c r="N404"/>
    </row>
    <row r="405" spans="3:14" x14ac:dyDescent="0.25">
      <c r="C405"/>
      <c r="N405"/>
    </row>
    <row r="406" spans="3:14" x14ac:dyDescent="0.25">
      <c r="C406"/>
      <c r="N406"/>
    </row>
    <row r="407" spans="3:14" x14ac:dyDescent="0.25">
      <c r="C407"/>
      <c r="N407"/>
    </row>
    <row r="408" spans="3:14" x14ac:dyDescent="0.25">
      <c r="C408"/>
      <c r="N408"/>
    </row>
    <row r="409" spans="3:14" x14ac:dyDescent="0.25">
      <c r="C409"/>
      <c r="N409"/>
    </row>
    <row r="410" spans="3:14" x14ac:dyDescent="0.25">
      <c r="C410"/>
      <c r="N410"/>
    </row>
    <row r="411" spans="3:14" x14ac:dyDescent="0.25">
      <c r="C411"/>
      <c r="N411"/>
    </row>
    <row r="412" spans="3:14" x14ac:dyDescent="0.25">
      <c r="C412"/>
      <c r="N412"/>
    </row>
    <row r="413" spans="3:14" x14ac:dyDescent="0.25">
      <c r="C413"/>
      <c r="N413"/>
    </row>
    <row r="414" spans="3:14" x14ac:dyDescent="0.25">
      <c r="C414"/>
      <c r="N414"/>
    </row>
    <row r="415" spans="3:14" x14ac:dyDescent="0.25">
      <c r="C415"/>
      <c r="N415"/>
    </row>
    <row r="416" spans="3:14" x14ac:dyDescent="0.25">
      <c r="C416"/>
      <c r="N416"/>
    </row>
    <row r="417" spans="3:14" x14ac:dyDescent="0.25">
      <c r="C417"/>
      <c r="N417"/>
    </row>
    <row r="418" spans="3:14" x14ac:dyDescent="0.25">
      <c r="C418"/>
      <c r="N418"/>
    </row>
    <row r="419" spans="3:14" x14ac:dyDescent="0.25">
      <c r="C419"/>
      <c r="N419"/>
    </row>
    <row r="420" spans="3:14" x14ac:dyDescent="0.25">
      <c r="C420"/>
      <c r="N420"/>
    </row>
    <row r="421" spans="3:14" x14ac:dyDescent="0.25">
      <c r="C421"/>
      <c r="N421"/>
    </row>
    <row r="422" spans="3:14" x14ac:dyDescent="0.25">
      <c r="C422"/>
      <c r="N422"/>
    </row>
    <row r="423" spans="3:14" x14ac:dyDescent="0.25">
      <c r="C423"/>
      <c r="N423"/>
    </row>
    <row r="424" spans="3:14" x14ac:dyDescent="0.25">
      <c r="C424"/>
      <c r="N424"/>
    </row>
    <row r="425" spans="3:14" x14ac:dyDescent="0.25">
      <c r="C425"/>
      <c r="N425"/>
    </row>
    <row r="426" spans="3:14" x14ac:dyDescent="0.25">
      <c r="C426"/>
      <c r="N426"/>
    </row>
    <row r="427" spans="3:14" x14ac:dyDescent="0.25">
      <c r="C427"/>
      <c r="N427"/>
    </row>
    <row r="428" spans="3:14" x14ac:dyDescent="0.25">
      <c r="C428"/>
      <c r="N428"/>
    </row>
    <row r="429" spans="3:14" x14ac:dyDescent="0.25">
      <c r="C429"/>
      <c r="N429"/>
    </row>
    <row r="430" spans="3:14" x14ac:dyDescent="0.25">
      <c r="C430"/>
      <c r="N430"/>
    </row>
    <row r="431" spans="3:14" x14ac:dyDescent="0.25">
      <c r="C431"/>
      <c r="N431"/>
    </row>
    <row r="432" spans="3:14" x14ac:dyDescent="0.25">
      <c r="C432"/>
      <c r="N432"/>
    </row>
    <row r="433" spans="3:14" x14ac:dyDescent="0.25">
      <c r="C433"/>
      <c r="N433"/>
    </row>
    <row r="434" spans="3:14" x14ac:dyDescent="0.25">
      <c r="C434"/>
      <c r="N434"/>
    </row>
    <row r="435" spans="3:14" x14ac:dyDescent="0.25">
      <c r="C435"/>
      <c r="N435"/>
    </row>
    <row r="436" spans="3:14" x14ac:dyDescent="0.25">
      <c r="C436"/>
      <c r="N436"/>
    </row>
    <row r="437" spans="3:14" x14ac:dyDescent="0.25">
      <c r="C437"/>
      <c r="N437"/>
    </row>
    <row r="438" spans="3:14" x14ac:dyDescent="0.25">
      <c r="C438"/>
      <c r="N438"/>
    </row>
    <row r="439" spans="3:14" x14ac:dyDescent="0.25">
      <c r="C439"/>
      <c r="N439"/>
    </row>
    <row r="440" spans="3:14" x14ac:dyDescent="0.25">
      <c r="C440"/>
      <c r="N440"/>
    </row>
    <row r="441" spans="3:14" x14ac:dyDescent="0.25">
      <c r="C441"/>
      <c r="N441"/>
    </row>
    <row r="442" spans="3:14" x14ac:dyDescent="0.25">
      <c r="C442"/>
      <c r="N442"/>
    </row>
    <row r="443" spans="3:14" x14ac:dyDescent="0.25">
      <c r="C443"/>
      <c r="N443"/>
    </row>
    <row r="444" spans="3:14" x14ac:dyDescent="0.25">
      <c r="C444"/>
      <c r="N444"/>
    </row>
    <row r="445" spans="3:14" x14ac:dyDescent="0.25">
      <c r="C445"/>
      <c r="N445"/>
    </row>
    <row r="446" spans="3:14" x14ac:dyDescent="0.25">
      <c r="C446"/>
      <c r="N446"/>
    </row>
    <row r="447" spans="3:14" x14ac:dyDescent="0.25">
      <c r="C447"/>
      <c r="N447"/>
    </row>
    <row r="448" spans="3:14" x14ac:dyDescent="0.25">
      <c r="C448"/>
      <c r="N448"/>
    </row>
    <row r="449" spans="3:14" x14ac:dyDescent="0.25">
      <c r="C449"/>
      <c r="N449"/>
    </row>
    <row r="450" spans="3:14" x14ac:dyDescent="0.25">
      <c r="C450"/>
      <c r="N450"/>
    </row>
    <row r="451" spans="3:14" x14ac:dyDescent="0.25">
      <c r="C451"/>
      <c r="N451"/>
    </row>
    <row r="452" spans="3:14" x14ac:dyDescent="0.25">
      <c r="C452"/>
      <c r="N452"/>
    </row>
    <row r="453" spans="3:14" x14ac:dyDescent="0.25">
      <c r="C453"/>
      <c r="N453"/>
    </row>
    <row r="454" spans="3:14" x14ac:dyDescent="0.25">
      <c r="C454"/>
      <c r="N454"/>
    </row>
    <row r="455" spans="3:14" x14ac:dyDescent="0.25">
      <c r="C455"/>
      <c r="N455"/>
    </row>
    <row r="456" spans="3:14" x14ac:dyDescent="0.25">
      <c r="C456"/>
      <c r="N456"/>
    </row>
    <row r="457" spans="3:14" x14ac:dyDescent="0.25">
      <c r="C457"/>
      <c r="N457"/>
    </row>
    <row r="458" spans="3:14" x14ac:dyDescent="0.25">
      <c r="C458"/>
      <c r="N458"/>
    </row>
    <row r="459" spans="3:14" x14ac:dyDescent="0.25">
      <c r="C459"/>
      <c r="N459"/>
    </row>
    <row r="460" spans="3:14" x14ac:dyDescent="0.25">
      <c r="C460"/>
      <c r="N460"/>
    </row>
    <row r="461" spans="3:14" x14ac:dyDescent="0.25">
      <c r="C461"/>
      <c r="N461"/>
    </row>
    <row r="462" spans="3:14" x14ac:dyDescent="0.25">
      <c r="C462"/>
      <c r="N462"/>
    </row>
    <row r="463" spans="3:14" x14ac:dyDescent="0.25">
      <c r="C463"/>
      <c r="N463"/>
    </row>
    <row r="464" spans="3:14" x14ac:dyDescent="0.25">
      <c r="C464"/>
      <c r="N464"/>
    </row>
    <row r="465" spans="3:14" x14ac:dyDescent="0.25">
      <c r="C465"/>
      <c r="N465"/>
    </row>
    <row r="466" spans="3:14" x14ac:dyDescent="0.25">
      <c r="C466"/>
      <c r="N466"/>
    </row>
    <row r="467" spans="3:14" x14ac:dyDescent="0.25">
      <c r="C467"/>
      <c r="N467"/>
    </row>
    <row r="468" spans="3:14" x14ac:dyDescent="0.25">
      <c r="C468"/>
      <c r="N468"/>
    </row>
    <row r="469" spans="3:14" x14ac:dyDescent="0.25">
      <c r="C469"/>
      <c r="N469"/>
    </row>
    <row r="470" spans="3:14" x14ac:dyDescent="0.25">
      <c r="C470"/>
      <c r="N470"/>
    </row>
    <row r="471" spans="3:14" x14ac:dyDescent="0.25">
      <c r="C471"/>
      <c r="N471"/>
    </row>
    <row r="472" spans="3:14" x14ac:dyDescent="0.25">
      <c r="C472"/>
      <c r="N472"/>
    </row>
    <row r="473" spans="3:14" x14ac:dyDescent="0.25">
      <c r="C473"/>
      <c r="N473"/>
    </row>
    <row r="474" spans="3:14" x14ac:dyDescent="0.25">
      <c r="C474"/>
      <c r="N474"/>
    </row>
    <row r="475" spans="3:14" x14ac:dyDescent="0.25">
      <c r="C475"/>
      <c r="N475"/>
    </row>
    <row r="476" spans="3:14" x14ac:dyDescent="0.25">
      <c r="C476"/>
      <c r="N476"/>
    </row>
    <row r="477" spans="3:14" x14ac:dyDescent="0.25">
      <c r="C477"/>
      <c r="N477"/>
    </row>
    <row r="478" spans="3:14" x14ac:dyDescent="0.25">
      <c r="C478"/>
      <c r="N478"/>
    </row>
    <row r="479" spans="3:14" x14ac:dyDescent="0.25">
      <c r="C479"/>
      <c r="N479"/>
    </row>
    <row r="480" spans="3:14" x14ac:dyDescent="0.25">
      <c r="C480"/>
      <c r="N480"/>
    </row>
    <row r="481" spans="3:14" x14ac:dyDescent="0.25">
      <c r="C481"/>
      <c r="N481"/>
    </row>
    <row r="482" spans="3:14" x14ac:dyDescent="0.25">
      <c r="C482"/>
      <c r="N482"/>
    </row>
    <row r="483" spans="3:14" x14ac:dyDescent="0.25">
      <c r="C483"/>
      <c r="N483"/>
    </row>
    <row r="484" spans="3:14" x14ac:dyDescent="0.25">
      <c r="C484"/>
      <c r="N484"/>
    </row>
    <row r="485" spans="3:14" x14ac:dyDescent="0.25">
      <c r="C485"/>
      <c r="N485"/>
    </row>
    <row r="486" spans="3:14" x14ac:dyDescent="0.25">
      <c r="C486"/>
      <c r="N486"/>
    </row>
    <row r="487" spans="3:14" x14ac:dyDescent="0.25">
      <c r="C487"/>
      <c r="N487"/>
    </row>
    <row r="488" spans="3:14" x14ac:dyDescent="0.25">
      <c r="C488"/>
      <c r="N488"/>
    </row>
    <row r="489" spans="3:14" x14ac:dyDescent="0.25">
      <c r="C489"/>
      <c r="N489"/>
    </row>
    <row r="490" spans="3:14" x14ac:dyDescent="0.25">
      <c r="C490"/>
      <c r="N490"/>
    </row>
    <row r="491" spans="3:14" x14ac:dyDescent="0.25">
      <c r="C491"/>
      <c r="N491"/>
    </row>
    <row r="492" spans="3:14" x14ac:dyDescent="0.25">
      <c r="C492"/>
      <c r="N492"/>
    </row>
    <row r="493" spans="3:14" x14ac:dyDescent="0.25">
      <c r="C493"/>
      <c r="N493"/>
    </row>
    <row r="494" spans="3:14" x14ac:dyDescent="0.25">
      <c r="C494"/>
      <c r="N494"/>
    </row>
    <row r="495" spans="3:14" x14ac:dyDescent="0.25">
      <c r="C495"/>
      <c r="N495"/>
    </row>
    <row r="496" spans="3:14" x14ac:dyDescent="0.25">
      <c r="C496"/>
      <c r="N496"/>
    </row>
    <row r="497" spans="3:14" x14ac:dyDescent="0.25">
      <c r="C497"/>
      <c r="N497"/>
    </row>
    <row r="498" spans="3:14" x14ac:dyDescent="0.25">
      <c r="C498"/>
      <c r="N498"/>
    </row>
    <row r="499" spans="3:14" x14ac:dyDescent="0.25">
      <c r="C499"/>
      <c r="N499"/>
    </row>
    <row r="500" spans="3:14" x14ac:dyDescent="0.25">
      <c r="C500"/>
      <c r="N500"/>
    </row>
    <row r="501" spans="3:14" x14ac:dyDescent="0.25">
      <c r="C501"/>
      <c r="N501"/>
    </row>
    <row r="502" spans="3:14" x14ac:dyDescent="0.25">
      <c r="C502"/>
      <c r="N502"/>
    </row>
    <row r="503" spans="3:14" x14ac:dyDescent="0.25">
      <c r="C503"/>
      <c r="N503"/>
    </row>
    <row r="504" spans="3:14" x14ac:dyDescent="0.25">
      <c r="C504"/>
      <c r="N504"/>
    </row>
    <row r="505" spans="3:14" x14ac:dyDescent="0.25">
      <c r="C505"/>
      <c r="N505"/>
    </row>
    <row r="506" spans="3:14" x14ac:dyDescent="0.25">
      <c r="C506"/>
      <c r="N506"/>
    </row>
    <row r="507" spans="3:14" x14ac:dyDescent="0.25">
      <c r="C507"/>
      <c r="N507"/>
    </row>
    <row r="508" spans="3:14" x14ac:dyDescent="0.25">
      <c r="C508"/>
      <c r="N508"/>
    </row>
    <row r="509" spans="3:14" x14ac:dyDescent="0.25">
      <c r="C509"/>
      <c r="N509"/>
    </row>
    <row r="510" spans="3:14" x14ac:dyDescent="0.25">
      <c r="C510"/>
      <c r="N510"/>
    </row>
    <row r="511" spans="3:14" x14ac:dyDescent="0.25">
      <c r="C511"/>
      <c r="N511"/>
    </row>
    <row r="512" spans="3:14" x14ac:dyDescent="0.25">
      <c r="C512"/>
      <c r="N512"/>
    </row>
    <row r="513" spans="3:14" x14ac:dyDescent="0.25">
      <c r="C513"/>
      <c r="N513"/>
    </row>
    <row r="514" spans="3:14" x14ac:dyDescent="0.25">
      <c r="C514"/>
      <c r="N514"/>
    </row>
    <row r="515" spans="3:14" x14ac:dyDescent="0.25">
      <c r="C515"/>
      <c r="N515"/>
    </row>
    <row r="516" spans="3:14" x14ac:dyDescent="0.25">
      <c r="C516"/>
      <c r="N516"/>
    </row>
    <row r="517" spans="3:14" x14ac:dyDescent="0.25">
      <c r="C517"/>
      <c r="N517"/>
    </row>
    <row r="518" spans="3:14" x14ac:dyDescent="0.25">
      <c r="C518"/>
      <c r="N518"/>
    </row>
    <row r="519" spans="3:14" x14ac:dyDescent="0.25">
      <c r="C519"/>
      <c r="N519"/>
    </row>
    <row r="520" spans="3:14" x14ac:dyDescent="0.25">
      <c r="C520"/>
      <c r="N520"/>
    </row>
    <row r="521" spans="3:14" x14ac:dyDescent="0.25">
      <c r="C521"/>
      <c r="N521"/>
    </row>
    <row r="522" spans="3:14" x14ac:dyDescent="0.25">
      <c r="C522"/>
      <c r="N522"/>
    </row>
    <row r="523" spans="3:14" x14ac:dyDescent="0.25">
      <c r="C523"/>
      <c r="N523"/>
    </row>
    <row r="524" spans="3:14" x14ac:dyDescent="0.25">
      <c r="C524"/>
      <c r="N524"/>
    </row>
    <row r="525" spans="3:14" x14ac:dyDescent="0.25">
      <c r="C525"/>
      <c r="N525"/>
    </row>
    <row r="526" spans="3:14" x14ac:dyDescent="0.25">
      <c r="C526"/>
      <c r="N526"/>
    </row>
    <row r="527" spans="3:14" x14ac:dyDescent="0.25">
      <c r="C527"/>
      <c r="N527"/>
    </row>
    <row r="528" spans="3:14" x14ac:dyDescent="0.25">
      <c r="C528"/>
      <c r="N528"/>
    </row>
    <row r="529" spans="3:14" x14ac:dyDescent="0.25">
      <c r="C529"/>
      <c r="N529"/>
    </row>
    <row r="530" spans="3:14" x14ac:dyDescent="0.25">
      <c r="C530"/>
      <c r="N530"/>
    </row>
    <row r="531" spans="3:14" x14ac:dyDescent="0.25">
      <c r="C531"/>
      <c r="N531"/>
    </row>
    <row r="532" spans="3:14" x14ac:dyDescent="0.25">
      <c r="C532"/>
      <c r="N532"/>
    </row>
    <row r="533" spans="3:14" x14ac:dyDescent="0.25">
      <c r="C533"/>
      <c r="N533"/>
    </row>
    <row r="534" spans="3:14" x14ac:dyDescent="0.25">
      <c r="C534"/>
      <c r="N534"/>
    </row>
    <row r="535" spans="3:14" x14ac:dyDescent="0.25">
      <c r="C535"/>
      <c r="N535"/>
    </row>
    <row r="536" spans="3:14" x14ac:dyDescent="0.25">
      <c r="C536"/>
      <c r="N536"/>
    </row>
    <row r="537" spans="3:14" x14ac:dyDescent="0.25">
      <c r="C537"/>
      <c r="N537"/>
    </row>
    <row r="538" spans="3:14" x14ac:dyDescent="0.25">
      <c r="C538"/>
      <c r="N538"/>
    </row>
    <row r="539" spans="3:14" x14ac:dyDescent="0.25">
      <c r="C539"/>
      <c r="N539"/>
    </row>
    <row r="540" spans="3:14" x14ac:dyDescent="0.25">
      <c r="C540"/>
      <c r="N540"/>
    </row>
    <row r="541" spans="3:14" x14ac:dyDescent="0.25">
      <c r="C541"/>
      <c r="N541"/>
    </row>
    <row r="542" spans="3:14" x14ac:dyDescent="0.25">
      <c r="C542"/>
      <c r="N542"/>
    </row>
    <row r="543" spans="3:14" x14ac:dyDescent="0.25">
      <c r="C543"/>
      <c r="N543"/>
    </row>
    <row r="544" spans="3:14" x14ac:dyDescent="0.25">
      <c r="C544"/>
      <c r="N544"/>
    </row>
    <row r="545" spans="3:14" x14ac:dyDescent="0.25">
      <c r="C545"/>
      <c r="N545"/>
    </row>
    <row r="546" spans="3:14" x14ac:dyDescent="0.25">
      <c r="C546"/>
      <c r="N546"/>
    </row>
    <row r="547" spans="3:14" x14ac:dyDescent="0.25">
      <c r="C547"/>
      <c r="N547"/>
    </row>
    <row r="548" spans="3:14" x14ac:dyDescent="0.25">
      <c r="C548"/>
      <c r="N548"/>
    </row>
    <row r="549" spans="3:14" x14ac:dyDescent="0.25">
      <c r="C549"/>
      <c r="N549"/>
    </row>
    <row r="550" spans="3:14" x14ac:dyDescent="0.25">
      <c r="C550"/>
      <c r="N550"/>
    </row>
    <row r="551" spans="3:14" x14ac:dyDescent="0.25">
      <c r="C551"/>
      <c r="N551"/>
    </row>
    <row r="552" spans="3:14" x14ac:dyDescent="0.25">
      <c r="C552"/>
      <c r="N552"/>
    </row>
    <row r="553" spans="3:14" x14ac:dyDescent="0.25">
      <c r="C553"/>
      <c r="N553"/>
    </row>
    <row r="554" spans="3:14" x14ac:dyDescent="0.25">
      <c r="C554"/>
      <c r="N554"/>
    </row>
    <row r="555" spans="3:14" x14ac:dyDescent="0.25">
      <c r="C555"/>
      <c r="N555"/>
    </row>
    <row r="556" spans="3:14" x14ac:dyDescent="0.25">
      <c r="C556"/>
      <c r="N556"/>
    </row>
    <row r="557" spans="3:14" x14ac:dyDescent="0.25">
      <c r="C557"/>
      <c r="N557"/>
    </row>
    <row r="558" spans="3:14" x14ac:dyDescent="0.25">
      <c r="C558"/>
      <c r="N558"/>
    </row>
    <row r="559" spans="3:14" x14ac:dyDescent="0.25">
      <c r="C559"/>
      <c r="N559"/>
    </row>
    <row r="560" spans="3:14" x14ac:dyDescent="0.25">
      <c r="C560"/>
      <c r="N560"/>
    </row>
    <row r="561" spans="3:14" x14ac:dyDescent="0.25">
      <c r="C561"/>
      <c r="N561"/>
    </row>
    <row r="562" spans="3:14" x14ac:dyDescent="0.25">
      <c r="C562"/>
      <c r="N562"/>
    </row>
    <row r="563" spans="3:14" x14ac:dyDescent="0.25">
      <c r="C563"/>
      <c r="N563"/>
    </row>
    <row r="564" spans="3:14" x14ac:dyDescent="0.25">
      <c r="C564"/>
      <c r="N564"/>
    </row>
    <row r="565" spans="3:14" x14ac:dyDescent="0.25">
      <c r="C565"/>
      <c r="N565"/>
    </row>
    <row r="566" spans="3:14" x14ac:dyDescent="0.25">
      <c r="C566"/>
      <c r="N566"/>
    </row>
    <row r="567" spans="3:14" x14ac:dyDescent="0.25">
      <c r="C567"/>
      <c r="N567"/>
    </row>
    <row r="568" spans="3:14" x14ac:dyDescent="0.25">
      <c r="C568"/>
      <c r="N568"/>
    </row>
    <row r="569" spans="3:14" x14ac:dyDescent="0.25">
      <c r="C569"/>
      <c r="N569"/>
    </row>
    <row r="570" spans="3:14" x14ac:dyDescent="0.25">
      <c r="C570"/>
      <c r="N570"/>
    </row>
    <row r="571" spans="3:14" x14ac:dyDescent="0.25">
      <c r="C571"/>
      <c r="N571"/>
    </row>
    <row r="572" spans="3:14" x14ac:dyDescent="0.25">
      <c r="C572"/>
      <c r="N572"/>
    </row>
    <row r="573" spans="3:14" x14ac:dyDescent="0.25">
      <c r="C573"/>
      <c r="N573"/>
    </row>
    <row r="574" spans="3:14" x14ac:dyDescent="0.25">
      <c r="C574"/>
      <c r="N574"/>
    </row>
    <row r="575" spans="3:14" x14ac:dyDescent="0.25">
      <c r="C575"/>
      <c r="N575"/>
    </row>
    <row r="576" spans="3:14" x14ac:dyDescent="0.25">
      <c r="C576"/>
      <c r="N576"/>
    </row>
    <row r="577" spans="3:14" x14ac:dyDescent="0.25">
      <c r="C577"/>
      <c r="N577"/>
    </row>
    <row r="578" spans="3:14" x14ac:dyDescent="0.25">
      <c r="C578"/>
      <c r="N578"/>
    </row>
    <row r="579" spans="3:14" x14ac:dyDescent="0.25">
      <c r="C579"/>
      <c r="N579"/>
    </row>
    <row r="580" spans="3:14" x14ac:dyDescent="0.25">
      <c r="C580"/>
      <c r="N580"/>
    </row>
    <row r="581" spans="3:14" x14ac:dyDescent="0.25">
      <c r="C581"/>
      <c r="N581"/>
    </row>
    <row r="582" spans="3:14" x14ac:dyDescent="0.25">
      <c r="C582"/>
      <c r="N582"/>
    </row>
    <row r="583" spans="3:14" x14ac:dyDescent="0.25">
      <c r="C583"/>
      <c r="N583"/>
    </row>
    <row r="584" spans="3:14" x14ac:dyDescent="0.25">
      <c r="C584"/>
      <c r="N584"/>
    </row>
    <row r="585" spans="3:14" x14ac:dyDescent="0.25">
      <c r="C585"/>
      <c r="N585"/>
    </row>
    <row r="586" spans="3:14" x14ac:dyDescent="0.25">
      <c r="C586"/>
      <c r="N586"/>
    </row>
    <row r="587" spans="3:14" x14ac:dyDescent="0.25">
      <c r="C587"/>
      <c r="N587"/>
    </row>
    <row r="588" spans="3:14" x14ac:dyDescent="0.25">
      <c r="C588"/>
      <c r="N588"/>
    </row>
    <row r="589" spans="3:14" x14ac:dyDescent="0.25">
      <c r="C589"/>
      <c r="N589"/>
    </row>
    <row r="590" spans="3:14" x14ac:dyDescent="0.25">
      <c r="C590"/>
      <c r="N590"/>
    </row>
    <row r="591" spans="3:14" x14ac:dyDescent="0.25">
      <c r="C591"/>
      <c r="N591"/>
    </row>
    <row r="592" spans="3:14" x14ac:dyDescent="0.25">
      <c r="C592"/>
      <c r="N592"/>
    </row>
    <row r="593" spans="3:14" x14ac:dyDescent="0.25">
      <c r="C593"/>
      <c r="N593"/>
    </row>
    <row r="594" spans="3:14" x14ac:dyDescent="0.25">
      <c r="C594"/>
      <c r="N594"/>
    </row>
    <row r="595" spans="3:14" x14ac:dyDescent="0.25">
      <c r="C595"/>
      <c r="N595"/>
    </row>
    <row r="596" spans="3:14" x14ac:dyDescent="0.25">
      <c r="C596"/>
      <c r="N596"/>
    </row>
    <row r="597" spans="3:14" x14ac:dyDescent="0.25">
      <c r="C597"/>
      <c r="N597"/>
    </row>
    <row r="598" spans="3:14" x14ac:dyDescent="0.25">
      <c r="C598"/>
      <c r="N598"/>
    </row>
    <row r="599" spans="3:14" x14ac:dyDescent="0.25">
      <c r="C599"/>
      <c r="N599"/>
    </row>
    <row r="600" spans="3:14" x14ac:dyDescent="0.25">
      <c r="C600"/>
      <c r="N600"/>
    </row>
    <row r="601" spans="3:14" x14ac:dyDescent="0.25">
      <c r="C601"/>
      <c r="N601"/>
    </row>
    <row r="602" spans="3:14" x14ac:dyDescent="0.25">
      <c r="C602"/>
      <c r="N602"/>
    </row>
    <row r="603" spans="3:14" x14ac:dyDescent="0.25">
      <c r="C603"/>
      <c r="N603"/>
    </row>
    <row r="604" spans="3:14" x14ac:dyDescent="0.25">
      <c r="C604"/>
      <c r="N604"/>
    </row>
    <row r="605" spans="3:14" x14ac:dyDescent="0.25">
      <c r="C605"/>
      <c r="N605"/>
    </row>
    <row r="606" spans="3:14" x14ac:dyDescent="0.25">
      <c r="C606"/>
      <c r="N606"/>
    </row>
    <row r="607" spans="3:14" x14ac:dyDescent="0.25">
      <c r="C607"/>
      <c r="N607"/>
    </row>
    <row r="608" spans="3:14" x14ac:dyDescent="0.25">
      <c r="C608"/>
      <c r="N608"/>
    </row>
    <row r="609" spans="3:14" x14ac:dyDescent="0.25">
      <c r="C609"/>
      <c r="N609"/>
    </row>
    <row r="610" spans="3:14" x14ac:dyDescent="0.25">
      <c r="C610"/>
      <c r="N610"/>
    </row>
    <row r="611" spans="3:14" x14ac:dyDescent="0.25">
      <c r="C611"/>
      <c r="N611"/>
    </row>
    <row r="612" spans="3:14" x14ac:dyDescent="0.25">
      <c r="C612"/>
      <c r="N612"/>
    </row>
    <row r="613" spans="3:14" x14ac:dyDescent="0.25">
      <c r="C613"/>
      <c r="N613"/>
    </row>
    <row r="614" spans="3:14" x14ac:dyDescent="0.25">
      <c r="C614"/>
      <c r="N614"/>
    </row>
    <row r="615" spans="3:14" x14ac:dyDescent="0.25">
      <c r="C615"/>
      <c r="N615"/>
    </row>
    <row r="616" spans="3:14" x14ac:dyDescent="0.25">
      <c r="C616"/>
      <c r="N616"/>
    </row>
    <row r="617" spans="3:14" x14ac:dyDescent="0.25">
      <c r="C617"/>
      <c r="N617"/>
    </row>
    <row r="618" spans="3:14" x14ac:dyDescent="0.25">
      <c r="C618"/>
      <c r="N618"/>
    </row>
    <row r="619" spans="3:14" x14ac:dyDescent="0.25">
      <c r="C619"/>
      <c r="N619"/>
    </row>
    <row r="620" spans="3:14" x14ac:dyDescent="0.25">
      <c r="C620"/>
      <c r="N620"/>
    </row>
    <row r="621" spans="3:14" x14ac:dyDescent="0.25">
      <c r="C621"/>
      <c r="N621"/>
    </row>
    <row r="622" spans="3:14" x14ac:dyDescent="0.25">
      <c r="C622"/>
      <c r="N622"/>
    </row>
    <row r="623" spans="3:14" x14ac:dyDescent="0.25">
      <c r="C623"/>
      <c r="N623"/>
    </row>
    <row r="624" spans="3:14" x14ac:dyDescent="0.25">
      <c r="C624"/>
      <c r="N624"/>
    </row>
    <row r="625" spans="3:14" x14ac:dyDescent="0.25">
      <c r="C625"/>
      <c r="N625"/>
    </row>
    <row r="626" spans="3:14" x14ac:dyDescent="0.25">
      <c r="C626"/>
      <c r="N626"/>
    </row>
    <row r="627" spans="3:14" x14ac:dyDescent="0.25">
      <c r="C627"/>
      <c r="N627"/>
    </row>
    <row r="628" spans="3:14" x14ac:dyDescent="0.25">
      <c r="C628"/>
      <c r="N628"/>
    </row>
    <row r="629" spans="3:14" x14ac:dyDescent="0.25">
      <c r="C629"/>
      <c r="N629"/>
    </row>
    <row r="630" spans="3:14" x14ac:dyDescent="0.25">
      <c r="C630"/>
      <c r="N630"/>
    </row>
    <row r="631" spans="3:14" x14ac:dyDescent="0.25">
      <c r="C631"/>
      <c r="N631"/>
    </row>
    <row r="632" spans="3:14" x14ac:dyDescent="0.25">
      <c r="C632"/>
      <c r="N632"/>
    </row>
    <row r="633" spans="3:14" x14ac:dyDescent="0.25">
      <c r="C633"/>
      <c r="N633"/>
    </row>
    <row r="634" spans="3:14" x14ac:dyDescent="0.25">
      <c r="C634"/>
      <c r="N634"/>
    </row>
    <row r="635" spans="3:14" x14ac:dyDescent="0.25">
      <c r="C635"/>
      <c r="N635"/>
    </row>
    <row r="636" spans="3:14" x14ac:dyDescent="0.25">
      <c r="C636"/>
      <c r="N636"/>
    </row>
    <row r="637" spans="3:14" x14ac:dyDescent="0.25">
      <c r="C637"/>
      <c r="N637"/>
    </row>
    <row r="638" spans="3:14" x14ac:dyDescent="0.25">
      <c r="C638"/>
      <c r="N638"/>
    </row>
    <row r="639" spans="3:14" x14ac:dyDescent="0.25">
      <c r="C639"/>
      <c r="N639"/>
    </row>
    <row r="640" spans="3:14" x14ac:dyDescent="0.25">
      <c r="C640"/>
      <c r="N640"/>
    </row>
    <row r="641" spans="3:14" x14ac:dyDescent="0.25">
      <c r="C641"/>
      <c r="N641"/>
    </row>
    <row r="642" spans="3:14" x14ac:dyDescent="0.25">
      <c r="C642"/>
      <c r="N642"/>
    </row>
    <row r="643" spans="3:14" x14ac:dyDescent="0.25">
      <c r="C643"/>
      <c r="N643"/>
    </row>
    <row r="644" spans="3:14" x14ac:dyDescent="0.25">
      <c r="C644"/>
      <c r="N644"/>
    </row>
    <row r="645" spans="3:14" x14ac:dyDescent="0.25">
      <c r="C645"/>
      <c r="N645"/>
    </row>
    <row r="646" spans="3:14" x14ac:dyDescent="0.25">
      <c r="C646"/>
      <c r="N646"/>
    </row>
    <row r="647" spans="3:14" x14ac:dyDescent="0.25">
      <c r="C647"/>
      <c r="N647"/>
    </row>
    <row r="648" spans="3:14" x14ac:dyDescent="0.25">
      <c r="C648"/>
      <c r="N648"/>
    </row>
    <row r="649" spans="3:14" x14ac:dyDescent="0.25">
      <c r="C649"/>
      <c r="N649"/>
    </row>
    <row r="650" spans="3:14" x14ac:dyDescent="0.25">
      <c r="C650"/>
      <c r="N650"/>
    </row>
    <row r="651" spans="3:14" x14ac:dyDescent="0.25">
      <c r="C651"/>
      <c r="N651"/>
    </row>
    <row r="652" spans="3:14" x14ac:dyDescent="0.25">
      <c r="C652"/>
      <c r="N652"/>
    </row>
    <row r="653" spans="3:14" x14ac:dyDescent="0.25">
      <c r="C653"/>
      <c r="N653"/>
    </row>
    <row r="654" spans="3:14" x14ac:dyDescent="0.25">
      <c r="C654"/>
      <c r="N654"/>
    </row>
    <row r="655" spans="3:14" x14ac:dyDescent="0.25">
      <c r="C655"/>
      <c r="N655"/>
    </row>
    <row r="656" spans="3:14" x14ac:dyDescent="0.25">
      <c r="C656"/>
      <c r="N656"/>
    </row>
    <row r="657" spans="3:14" x14ac:dyDescent="0.25">
      <c r="C657"/>
      <c r="N657"/>
    </row>
    <row r="658" spans="3:14" x14ac:dyDescent="0.25">
      <c r="C658"/>
      <c r="N658"/>
    </row>
    <row r="659" spans="3:14" x14ac:dyDescent="0.25">
      <c r="C659"/>
      <c r="N659"/>
    </row>
    <row r="660" spans="3:14" x14ac:dyDescent="0.25">
      <c r="C660"/>
      <c r="N660"/>
    </row>
    <row r="661" spans="3:14" x14ac:dyDescent="0.25">
      <c r="C661"/>
      <c r="N661"/>
    </row>
    <row r="662" spans="3:14" x14ac:dyDescent="0.25">
      <c r="C662"/>
      <c r="N662"/>
    </row>
    <row r="663" spans="3:14" x14ac:dyDescent="0.25">
      <c r="C663"/>
      <c r="N663"/>
    </row>
    <row r="664" spans="3:14" x14ac:dyDescent="0.25">
      <c r="C664"/>
      <c r="N664"/>
    </row>
    <row r="665" spans="3:14" x14ac:dyDescent="0.25">
      <c r="C665"/>
      <c r="N665"/>
    </row>
    <row r="666" spans="3:14" x14ac:dyDescent="0.25">
      <c r="C666"/>
      <c r="N666"/>
    </row>
    <row r="667" spans="3:14" x14ac:dyDescent="0.25">
      <c r="C667"/>
      <c r="N667"/>
    </row>
    <row r="668" spans="3:14" x14ac:dyDescent="0.25">
      <c r="C668"/>
      <c r="N668"/>
    </row>
    <row r="669" spans="3:14" x14ac:dyDescent="0.25">
      <c r="C669"/>
      <c r="N669"/>
    </row>
    <row r="670" spans="3:14" x14ac:dyDescent="0.25">
      <c r="C670"/>
      <c r="N670"/>
    </row>
    <row r="671" spans="3:14" x14ac:dyDescent="0.25">
      <c r="C671"/>
      <c r="N671"/>
    </row>
    <row r="672" spans="3:14" x14ac:dyDescent="0.25">
      <c r="C672"/>
      <c r="N672"/>
    </row>
    <row r="673" spans="3:14" x14ac:dyDescent="0.25">
      <c r="C673"/>
      <c r="N673"/>
    </row>
    <row r="674" spans="3:14" x14ac:dyDescent="0.25">
      <c r="C674"/>
      <c r="N674"/>
    </row>
    <row r="675" spans="3:14" x14ac:dyDescent="0.25">
      <c r="C675"/>
      <c r="N675"/>
    </row>
    <row r="676" spans="3:14" x14ac:dyDescent="0.25">
      <c r="C676"/>
      <c r="N676"/>
    </row>
    <row r="677" spans="3:14" x14ac:dyDescent="0.25">
      <c r="C677"/>
      <c r="N677"/>
    </row>
    <row r="678" spans="3:14" x14ac:dyDescent="0.25">
      <c r="C678"/>
      <c r="N678"/>
    </row>
    <row r="679" spans="3:14" x14ac:dyDescent="0.25">
      <c r="C679"/>
      <c r="N679"/>
    </row>
    <row r="680" spans="3:14" x14ac:dyDescent="0.25">
      <c r="C680"/>
      <c r="N680"/>
    </row>
    <row r="681" spans="3:14" x14ac:dyDescent="0.25">
      <c r="C681"/>
      <c r="N681"/>
    </row>
    <row r="682" spans="3:14" x14ac:dyDescent="0.25">
      <c r="C682"/>
      <c r="N682"/>
    </row>
    <row r="683" spans="3:14" x14ac:dyDescent="0.25">
      <c r="C683"/>
      <c r="N683"/>
    </row>
    <row r="684" spans="3:14" x14ac:dyDescent="0.25">
      <c r="C684"/>
      <c r="N684"/>
    </row>
    <row r="685" spans="3:14" x14ac:dyDescent="0.25">
      <c r="C685"/>
      <c r="N685"/>
    </row>
    <row r="686" spans="3:14" x14ac:dyDescent="0.25">
      <c r="C686"/>
      <c r="N686"/>
    </row>
    <row r="687" spans="3:14" x14ac:dyDescent="0.25">
      <c r="C687"/>
      <c r="N687"/>
    </row>
    <row r="688" spans="3:14" x14ac:dyDescent="0.25">
      <c r="C688"/>
      <c r="N688"/>
    </row>
    <row r="689" spans="3:14" x14ac:dyDescent="0.25">
      <c r="C689"/>
      <c r="N689"/>
    </row>
    <row r="690" spans="3:14" x14ac:dyDescent="0.25">
      <c r="C690"/>
      <c r="N690"/>
    </row>
    <row r="691" spans="3:14" x14ac:dyDescent="0.25">
      <c r="C691"/>
      <c r="N691"/>
    </row>
    <row r="692" spans="3:14" x14ac:dyDescent="0.25">
      <c r="C692"/>
      <c r="N692"/>
    </row>
    <row r="693" spans="3:14" x14ac:dyDescent="0.25">
      <c r="C693"/>
      <c r="N693"/>
    </row>
    <row r="694" spans="3:14" x14ac:dyDescent="0.25">
      <c r="C694"/>
      <c r="N694"/>
    </row>
    <row r="695" spans="3:14" x14ac:dyDescent="0.25">
      <c r="C695"/>
      <c r="N695"/>
    </row>
    <row r="696" spans="3:14" x14ac:dyDescent="0.25">
      <c r="C696"/>
      <c r="N696"/>
    </row>
    <row r="697" spans="3:14" x14ac:dyDescent="0.25">
      <c r="C697"/>
      <c r="N697"/>
    </row>
    <row r="698" spans="3:14" x14ac:dyDescent="0.25">
      <c r="C698"/>
      <c r="N698"/>
    </row>
    <row r="699" spans="3:14" x14ac:dyDescent="0.25">
      <c r="C699"/>
      <c r="N699"/>
    </row>
    <row r="700" spans="3:14" x14ac:dyDescent="0.25">
      <c r="C700"/>
      <c r="N700"/>
    </row>
    <row r="701" spans="3:14" x14ac:dyDescent="0.25">
      <c r="C701"/>
      <c r="N701"/>
    </row>
    <row r="702" spans="3:14" x14ac:dyDescent="0.25">
      <c r="C702"/>
      <c r="N702"/>
    </row>
    <row r="703" spans="3:14" x14ac:dyDescent="0.25">
      <c r="C703"/>
      <c r="N703"/>
    </row>
    <row r="704" spans="3:14" x14ac:dyDescent="0.25">
      <c r="C704"/>
      <c r="N704"/>
    </row>
    <row r="705" spans="3:14" x14ac:dyDescent="0.25">
      <c r="C705"/>
      <c r="N705"/>
    </row>
    <row r="706" spans="3:14" x14ac:dyDescent="0.25">
      <c r="C706"/>
      <c r="N706"/>
    </row>
    <row r="707" spans="3:14" x14ac:dyDescent="0.25">
      <c r="C707"/>
      <c r="N707"/>
    </row>
    <row r="708" spans="3:14" x14ac:dyDescent="0.25">
      <c r="C708"/>
      <c r="N708"/>
    </row>
    <row r="709" spans="3:14" x14ac:dyDescent="0.25">
      <c r="C709"/>
      <c r="N709"/>
    </row>
    <row r="710" spans="3:14" x14ac:dyDescent="0.25">
      <c r="C710"/>
      <c r="N710"/>
    </row>
    <row r="711" spans="3:14" x14ac:dyDescent="0.25">
      <c r="C711"/>
      <c r="N711"/>
    </row>
    <row r="712" spans="3:14" x14ac:dyDescent="0.25">
      <c r="C712"/>
      <c r="N712"/>
    </row>
    <row r="713" spans="3:14" x14ac:dyDescent="0.25">
      <c r="C713"/>
      <c r="N713"/>
    </row>
    <row r="714" spans="3:14" x14ac:dyDescent="0.25">
      <c r="C714"/>
      <c r="N714"/>
    </row>
    <row r="715" spans="3:14" x14ac:dyDescent="0.25">
      <c r="C715"/>
      <c r="N715"/>
    </row>
    <row r="716" spans="3:14" x14ac:dyDescent="0.25">
      <c r="C716"/>
      <c r="N716"/>
    </row>
    <row r="717" spans="3:14" x14ac:dyDescent="0.25">
      <c r="C717"/>
      <c r="N717"/>
    </row>
    <row r="718" spans="3:14" x14ac:dyDescent="0.25">
      <c r="C718"/>
      <c r="N718"/>
    </row>
    <row r="719" spans="3:14" x14ac:dyDescent="0.25">
      <c r="C719"/>
      <c r="N719"/>
    </row>
    <row r="720" spans="3:14" x14ac:dyDescent="0.25">
      <c r="C720"/>
      <c r="N720"/>
    </row>
    <row r="721" spans="3:14" x14ac:dyDescent="0.25">
      <c r="C721"/>
      <c r="N721"/>
    </row>
    <row r="722" spans="3:14" x14ac:dyDescent="0.25">
      <c r="C722"/>
      <c r="N722"/>
    </row>
    <row r="723" spans="3:14" x14ac:dyDescent="0.25">
      <c r="C723"/>
      <c r="N723"/>
    </row>
    <row r="724" spans="3:14" x14ac:dyDescent="0.25">
      <c r="C724"/>
      <c r="N724"/>
    </row>
    <row r="725" spans="3:14" x14ac:dyDescent="0.25">
      <c r="C725"/>
      <c r="N725"/>
    </row>
    <row r="726" spans="3:14" x14ac:dyDescent="0.25">
      <c r="C726"/>
      <c r="N726"/>
    </row>
    <row r="727" spans="3:14" x14ac:dyDescent="0.25">
      <c r="C727"/>
      <c r="N727"/>
    </row>
    <row r="728" spans="3:14" x14ac:dyDescent="0.25">
      <c r="C728"/>
      <c r="N728"/>
    </row>
    <row r="729" spans="3:14" x14ac:dyDescent="0.25">
      <c r="C729"/>
      <c r="N729"/>
    </row>
    <row r="730" spans="3:14" x14ac:dyDescent="0.25">
      <c r="C730"/>
      <c r="N730"/>
    </row>
    <row r="731" spans="3:14" x14ac:dyDescent="0.25">
      <c r="C731"/>
      <c r="N731"/>
    </row>
    <row r="732" spans="3:14" x14ac:dyDescent="0.25">
      <c r="C732"/>
      <c r="N732"/>
    </row>
    <row r="733" spans="3:14" x14ac:dyDescent="0.25">
      <c r="C733"/>
      <c r="N733"/>
    </row>
    <row r="734" spans="3:14" x14ac:dyDescent="0.25">
      <c r="C734"/>
      <c r="N734"/>
    </row>
    <row r="735" spans="3:14" x14ac:dyDescent="0.25">
      <c r="C735"/>
      <c r="N735"/>
    </row>
    <row r="736" spans="3:14" x14ac:dyDescent="0.25">
      <c r="C736"/>
      <c r="N736"/>
    </row>
    <row r="737" spans="3:14" x14ac:dyDescent="0.25">
      <c r="C737"/>
      <c r="N737"/>
    </row>
    <row r="738" spans="3:14" x14ac:dyDescent="0.25">
      <c r="C738"/>
      <c r="N738"/>
    </row>
    <row r="739" spans="3:14" x14ac:dyDescent="0.25">
      <c r="C739"/>
      <c r="N739"/>
    </row>
    <row r="740" spans="3:14" x14ac:dyDescent="0.25">
      <c r="C740"/>
      <c r="N740"/>
    </row>
    <row r="741" spans="3:14" x14ac:dyDescent="0.25">
      <c r="C741"/>
      <c r="N741"/>
    </row>
    <row r="742" spans="3:14" x14ac:dyDescent="0.25">
      <c r="C742"/>
      <c r="N742"/>
    </row>
    <row r="743" spans="3:14" x14ac:dyDescent="0.25">
      <c r="C743"/>
      <c r="N743"/>
    </row>
    <row r="744" spans="3:14" x14ac:dyDescent="0.25">
      <c r="C744"/>
      <c r="N744"/>
    </row>
    <row r="745" spans="3:14" x14ac:dyDescent="0.25">
      <c r="C745"/>
      <c r="N745"/>
    </row>
    <row r="746" spans="3:14" x14ac:dyDescent="0.25">
      <c r="C746"/>
      <c r="N746"/>
    </row>
    <row r="747" spans="3:14" x14ac:dyDescent="0.25">
      <c r="C747"/>
      <c r="N747"/>
    </row>
    <row r="748" spans="3:14" x14ac:dyDescent="0.25">
      <c r="C748"/>
      <c r="N748"/>
    </row>
    <row r="749" spans="3:14" x14ac:dyDescent="0.25">
      <c r="C749"/>
      <c r="N749"/>
    </row>
    <row r="750" spans="3:14" x14ac:dyDescent="0.25">
      <c r="C750"/>
      <c r="N750"/>
    </row>
    <row r="751" spans="3:14" x14ac:dyDescent="0.25">
      <c r="C751"/>
      <c r="N751"/>
    </row>
    <row r="752" spans="3:14" x14ac:dyDescent="0.25">
      <c r="C752"/>
      <c r="N752"/>
    </row>
    <row r="753" spans="3:14" x14ac:dyDescent="0.25">
      <c r="C753"/>
      <c r="N753"/>
    </row>
    <row r="754" spans="3:14" x14ac:dyDescent="0.25">
      <c r="C754"/>
      <c r="N754"/>
    </row>
    <row r="755" spans="3:14" x14ac:dyDescent="0.25">
      <c r="C755"/>
      <c r="N755"/>
    </row>
    <row r="756" spans="3:14" x14ac:dyDescent="0.25">
      <c r="C756"/>
      <c r="N756"/>
    </row>
    <row r="757" spans="3:14" x14ac:dyDescent="0.25">
      <c r="C757"/>
      <c r="N757"/>
    </row>
    <row r="758" spans="3:14" x14ac:dyDescent="0.25">
      <c r="C758"/>
      <c r="N758"/>
    </row>
    <row r="759" spans="3:14" x14ac:dyDescent="0.25">
      <c r="C759"/>
      <c r="N759"/>
    </row>
    <row r="760" spans="3:14" x14ac:dyDescent="0.25">
      <c r="C760"/>
      <c r="N760"/>
    </row>
    <row r="761" spans="3:14" x14ac:dyDescent="0.25">
      <c r="C761"/>
      <c r="N761"/>
    </row>
    <row r="762" spans="3:14" x14ac:dyDescent="0.25">
      <c r="C762"/>
      <c r="N762"/>
    </row>
    <row r="763" spans="3:14" x14ac:dyDescent="0.25">
      <c r="C763"/>
      <c r="N763"/>
    </row>
    <row r="764" spans="3:14" x14ac:dyDescent="0.25">
      <c r="C764"/>
      <c r="N764"/>
    </row>
    <row r="765" spans="3:14" x14ac:dyDescent="0.25">
      <c r="C765"/>
      <c r="N765"/>
    </row>
    <row r="766" spans="3:14" x14ac:dyDescent="0.25">
      <c r="C766"/>
      <c r="N766"/>
    </row>
    <row r="767" spans="3:14" x14ac:dyDescent="0.25">
      <c r="C767"/>
      <c r="N767"/>
    </row>
    <row r="768" spans="3:14" x14ac:dyDescent="0.25">
      <c r="C768"/>
      <c r="N768"/>
    </row>
    <row r="769" spans="3:14" x14ac:dyDescent="0.25">
      <c r="C769"/>
      <c r="N769"/>
    </row>
    <row r="770" spans="3:14" x14ac:dyDescent="0.25">
      <c r="C770"/>
      <c r="N770"/>
    </row>
    <row r="771" spans="3:14" x14ac:dyDescent="0.25">
      <c r="C771"/>
      <c r="N771"/>
    </row>
    <row r="772" spans="3:14" x14ac:dyDescent="0.25">
      <c r="C772"/>
      <c r="N772"/>
    </row>
    <row r="773" spans="3:14" x14ac:dyDescent="0.25">
      <c r="C773"/>
      <c r="N773"/>
    </row>
    <row r="774" spans="3:14" x14ac:dyDescent="0.25">
      <c r="C774"/>
      <c r="N774"/>
    </row>
    <row r="775" spans="3:14" x14ac:dyDescent="0.25">
      <c r="C775"/>
      <c r="N775"/>
    </row>
    <row r="776" spans="3:14" x14ac:dyDescent="0.25">
      <c r="C776"/>
      <c r="N776"/>
    </row>
    <row r="777" spans="3:14" x14ac:dyDescent="0.25">
      <c r="C777"/>
      <c r="N777"/>
    </row>
    <row r="778" spans="3:14" x14ac:dyDescent="0.25">
      <c r="C778"/>
      <c r="N778"/>
    </row>
    <row r="779" spans="3:14" x14ac:dyDescent="0.25">
      <c r="C779"/>
      <c r="N779"/>
    </row>
    <row r="780" spans="3:14" x14ac:dyDescent="0.25">
      <c r="C780"/>
      <c r="N780"/>
    </row>
    <row r="781" spans="3:14" x14ac:dyDescent="0.25">
      <c r="C781"/>
      <c r="N781"/>
    </row>
    <row r="782" spans="3:14" x14ac:dyDescent="0.25">
      <c r="C782"/>
      <c r="N782"/>
    </row>
    <row r="783" spans="3:14" x14ac:dyDescent="0.25">
      <c r="C783"/>
      <c r="N783"/>
    </row>
    <row r="784" spans="3:14" x14ac:dyDescent="0.25">
      <c r="C784"/>
      <c r="N784"/>
    </row>
    <row r="785" spans="3:14" x14ac:dyDescent="0.25">
      <c r="C785"/>
      <c r="N785"/>
    </row>
    <row r="786" spans="3:14" x14ac:dyDescent="0.25">
      <c r="C786"/>
      <c r="N786"/>
    </row>
    <row r="787" spans="3:14" x14ac:dyDescent="0.25">
      <c r="C787"/>
      <c r="N787"/>
    </row>
    <row r="788" spans="3:14" x14ac:dyDescent="0.25">
      <c r="C788"/>
      <c r="N788"/>
    </row>
    <row r="789" spans="3:14" x14ac:dyDescent="0.25">
      <c r="C789"/>
      <c r="N789"/>
    </row>
    <row r="790" spans="3:14" x14ac:dyDescent="0.25">
      <c r="C790"/>
      <c r="N790"/>
    </row>
    <row r="791" spans="3:14" x14ac:dyDescent="0.25">
      <c r="C791"/>
      <c r="N791"/>
    </row>
    <row r="792" spans="3:14" x14ac:dyDescent="0.25">
      <c r="C792"/>
      <c r="N792"/>
    </row>
    <row r="793" spans="3:14" x14ac:dyDescent="0.25">
      <c r="C793"/>
      <c r="N793"/>
    </row>
    <row r="794" spans="3:14" x14ac:dyDescent="0.25">
      <c r="C794"/>
      <c r="N794"/>
    </row>
    <row r="795" spans="3:14" x14ac:dyDescent="0.25">
      <c r="C795"/>
      <c r="N795"/>
    </row>
    <row r="796" spans="3:14" x14ac:dyDescent="0.25">
      <c r="C796"/>
      <c r="N796"/>
    </row>
    <row r="797" spans="3:14" x14ac:dyDescent="0.25">
      <c r="C797"/>
      <c r="N797"/>
    </row>
    <row r="798" spans="3:14" x14ac:dyDescent="0.25">
      <c r="C798"/>
      <c r="N798"/>
    </row>
    <row r="799" spans="3:14" x14ac:dyDescent="0.25">
      <c r="C799"/>
      <c r="N799"/>
    </row>
    <row r="800" spans="3:14" x14ac:dyDescent="0.25">
      <c r="C800"/>
      <c r="N800"/>
    </row>
    <row r="801" spans="3:14" x14ac:dyDescent="0.25">
      <c r="C801"/>
      <c r="N801"/>
    </row>
    <row r="802" spans="3:14" x14ac:dyDescent="0.25">
      <c r="C802"/>
      <c r="N802"/>
    </row>
    <row r="803" spans="3:14" x14ac:dyDescent="0.25">
      <c r="C803"/>
      <c r="N803"/>
    </row>
    <row r="804" spans="3:14" x14ac:dyDescent="0.25">
      <c r="C804"/>
      <c r="N804"/>
    </row>
    <row r="805" spans="3:14" x14ac:dyDescent="0.25">
      <c r="C805"/>
      <c r="N805"/>
    </row>
    <row r="806" spans="3:14" x14ac:dyDescent="0.25">
      <c r="C806"/>
      <c r="N806"/>
    </row>
    <row r="807" spans="3:14" x14ac:dyDescent="0.25">
      <c r="C807"/>
      <c r="N807"/>
    </row>
    <row r="808" spans="3:14" x14ac:dyDescent="0.25">
      <c r="C808"/>
      <c r="N808"/>
    </row>
    <row r="809" spans="3:14" x14ac:dyDescent="0.25">
      <c r="C809"/>
      <c r="N809"/>
    </row>
    <row r="810" spans="3:14" x14ac:dyDescent="0.25">
      <c r="C810"/>
      <c r="N810"/>
    </row>
    <row r="811" spans="3:14" x14ac:dyDescent="0.25">
      <c r="C811"/>
      <c r="N811"/>
    </row>
    <row r="812" spans="3:14" x14ac:dyDescent="0.25">
      <c r="C812"/>
      <c r="N812"/>
    </row>
    <row r="813" spans="3:14" x14ac:dyDescent="0.25">
      <c r="C813"/>
      <c r="N813"/>
    </row>
    <row r="814" spans="3:14" x14ac:dyDescent="0.25">
      <c r="C814"/>
      <c r="N814"/>
    </row>
    <row r="815" spans="3:14" x14ac:dyDescent="0.25">
      <c r="C815"/>
      <c r="N815"/>
    </row>
    <row r="816" spans="3:14" x14ac:dyDescent="0.25">
      <c r="C816"/>
      <c r="N816"/>
    </row>
    <row r="817" spans="3:14" x14ac:dyDescent="0.25">
      <c r="C817"/>
      <c r="N817"/>
    </row>
    <row r="818" spans="3:14" x14ac:dyDescent="0.25">
      <c r="C818"/>
      <c r="N818"/>
    </row>
    <row r="819" spans="3:14" x14ac:dyDescent="0.25">
      <c r="C819"/>
      <c r="N819"/>
    </row>
    <row r="820" spans="3:14" x14ac:dyDescent="0.25">
      <c r="C820"/>
      <c r="N820"/>
    </row>
    <row r="821" spans="3:14" x14ac:dyDescent="0.25">
      <c r="C821"/>
      <c r="N821"/>
    </row>
    <row r="822" spans="3:14" x14ac:dyDescent="0.25">
      <c r="C822"/>
      <c r="N822"/>
    </row>
    <row r="823" spans="3:14" x14ac:dyDescent="0.25">
      <c r="C823"/>
      <c r="N823"/>
    </row>
    <row r="824" spans="3:14" x14ac:dyDescent="0.25">
      <c r="C824"/>
      <c r="N824"/>
    </row>
    <row r="825" spans="3:14" x14ac:dyDescent="0.25">
      <c r="C825"/>
      <c r="N825"/>
    </row>
    <row r="826" spans="3:14" x14ac:dyDescent="0.25">
      <c r="C826"/>
      <c r="N826"/>
    </row>
    <row r="827" spans="3:14" x14ac:dyDescent="0.25">
      <c r="C827"/>
      <c r="N827"/>
    </row>
    <row r="828" spans="3:14" x14ac:dyDescent="0.25">
      <c r="C828"/>
      <c r="N828"/>
    </row>
    <row r="829" spans="3:14" x14ac:dyDescent="0.25">
      <c r="C829"/>
      <c r="N829"/>
    </row>
    <row r="830" spans="3:14" x14ac:dyDescent="0.25">
      <c r="C830"/>
      <c r="N830"/>
    </row>
    <row r="831" spans="3:14" x14ac:dyDescent="0.25">
      <c r="C831"/>
      <c r="N831"/>
    </row>
    <row r="832" spans="3:14" x14ac:dyDescent="0.25">
      <c r="C832"/>
      <c r="N832"/>
    </row>
    <row r="833" spans="3:14" x14ac:dyDescent="0.25">
      <c r="C833"/>
      <c r="N833"/>
    </row>
    <row r="834" spans="3:14" x14ac:dyDescent="0.25">
      <c r="C834"/>
      <c r="N834"/>
    </row>
    <row r="835" spans="3:14" x14ac:dyDescent="0.25">
      <c r="C835"/>
      <c r="N835"/>
    </row>
    <row r="836" spans="3:14" x14ac:dyDescent="0.25">
      <c r="C836"/>
      <c r="N836"/>
    </row>
    <row r="837" spans="3:14" x14ac:dyDescent="0.25">
      <c r="C837"/>
      <c r="N837"/>
    </row>
    <row r="838" spans="3:14" x14ac:dyDescent="0.25">
      <c r="C838"/>
      <c r="N838"/>
    </row>
    <row r="839" spans="3:14" x14ac:dyDescent="0.25">
      <c r="C839"/>
      <c r="N839"/>
    </row>
    <row r="840" spans="3:14" x14ac:dyDescent="0.25">
      <c r="C840"/>
      <c r="N840"/>
    </row>
    <row r="841" spans="3:14" x14ac:dyDescent="0.25">
      <c r="C841"/>
      <c r="N841"/>
    </row>
    <row r="842" spans="3:14" x14ac:dyDescent="0.25">
      <c r="C842"/>
      <c r="N842"/>
    </row>
    <row r="843" spans="3:14" x14ac:dyDescent="0.25">
      <c r="C843"/>
      <c r="N843"/>
    </row>
    <row r="844" spans="3:14" x14ac:dyDescent="0.25">
      <c r="C844"/>
      <c r="N844"/>
    </row>
    <row r="845" spans="3:14" x14ac:dyDescent="0.25">
      <c r="C845"/>
      <c r="N845"/>
    </row>
    <row r="846" spans="3:14" x14ac:dyDescent="0.25">
      <c r="C846"/>
      <c r="N846"/>
    </row>
    <row r="847" spans="3:14" x14ac:dyDescent="0.25">
      <c r="C847"/>
      <c r="N847"/>
    </row>
    <row r="848" spans="3:14" x14ac:dyDescent="0.25">
      <c r="C848"/>
      <c r="N848"/>
    </row>
    <row r="849" spans="3:14" x14ac:dyDescent="0.25">
      <c r="C849"/>
      <c r="N849"/>
    </row>
    <row r="850" spans="3:14" x14ac:dyDescent="0.25">
      <c r="C850"/>
      <c r="N850"/>
    </row>
    <row r="851" spans="3:14" x14ac:dyDescent="0.25">
      <c r="C851"/>
      <c r="N851"/>
    </row>
    <row r="852" spans="3:14" x14ac:dyDescent="0.25">
      <c r="C852"/>
      <c r="N852"/>
    </row>
    <row r="853" spans="3:14" x14ac:dyDescent="0.25">
      <c r="C853"/>
      <c r="N853"/>
    </row>
    <row r="854" spans="3:14" x14ac:dyDescent="0.25">
      <c r="C854"/>
      <c r="N854"/>
    </row>
    <row r="855" spans="3:14" x14ac:dyDescent="0.25">
      <c r="C855"/>
      <c r="N855"/>
    </row>
    <row r="856" spans="3:14" x14ac:dyDescent="0.25">
      <c r="C856"/>
      <c r="N856"/>
    </row>
    <row r="857" spans="3:14" x14ac:dyDescent="0.25">
      <c r="C857"/>
      <c r="N857"/>
    </row>
    <row r="858" spans="3:14" x14ac:dyDescent="0.25">
      <c r="C858"/>
      <c r="N858"/>
    </row>
    <row r="859" spans="3:14" x14ac:dyDescent="0.25">
      <c r="C859"/>
      <c r="N859"/>
    </row>
    <row r="860" spans="3:14" x14ac:dyDescent="0.25">
      <c r="C860"/>
      <c r="N860"/>
    </row>
    <row r="861" spans="3:14" x14ac:dyDescent="0.25">
      <c r="C861"/>
      <c r="N861"/>
    </row>
    <row r="862" spans="3:14" x14ac:dyDescent="0.25">
      <c r="C862"/>
      <c r="N862"/>
    </row>
    <row r="863" spans="3:14" x14ac:dyDescent="0.25">
      <c r="C863"/>
      <c r="N863"/>
    </row>
    <row r="864" spans="3:14" x14ac:dyDescent="0.25">
      <c r="C864"/>
      <c r="N864"/>
    </row>
    <row r="865" spans="3:14" x14ac:dyDescent="0.25">
      <c r="C865"/>
      <c r="N865"/>
    </row>
    <row r="866" spans="3:14" x14ac:dyDescent="0.25">
      <c r="C866"/>
      <c r="N866"/>
    </row>
    <row r="867" spans="3:14" x14ac:dyDescent="0.25">
      <c r="C867"/>
      <c r="N867"/>
    </row>
    <row r="868" spans="3:14" x14ac:dyDescent="0.25">
      <c r="C868"/>
      <c r="N868"/>
    </row>
    <row r="869" spans="3:14" x14ac:dyDescent="0.25">
      <c r="C869"/>
      <c r="N869"/>
    </row>
    <row r="870" spans="3:14" x14ac:dyDescent="0.25">
      <c r="C870"/>
      <c r="N870"/>
    </row>
    <row r="871" spans="3:14" x14ac:dyDescent="0.25">
      <c r="C871"/>
      <c r="N871"/>
    </row>
    <row r="872" spans="3:14" x14ac:dyDescent="0.25">
      <c r="C872"/>
      <c r="N872"/>
    </row>
    <row r="873" spans="3:14" x14ac:dyDescent="0.25">
      <c r="C873"/>
      <c r="N873"/>
    </row>
    <row r="874" spans="3:14" x14ac:dyDescent="0.25">
      <c r="C874"/>
      <c r="N874"/>
    </row>
    <row r="875" spans="3:14" x14ac:dyDescent="0.25">
      <c r="C875"/>
      <c r="N875"/>
    </row>
    <row r="876" spans="3:14" x14ac:dyDescent="0.25">
      <c r="C876"/>
      <c r="N876"/>
    </row>
    <row r="877" spans="3:14" x14ac:dyDescent="0.25">
      <c r="C877"/>
      <c r="N877"/>
    </row>
    <row r="878" spans="3:14" x14ac:dyDescent="0.25">
      <c r="C878"/>
      <c r="N878"/>
    </row>
    <row r="879" spans="3:14" x14ac:dyDescent="0.25">
      <c r="C879"/>
      <c r="N879"/>
    </row>
    <row r="880" spans="3:14" x14ac:dyDescent="0.25">
      <c r="C880"/>
      <c r="N880"/>
    </row>
    <row r="881" spans="3:14" x14ac:dyDescent="0.25">
      <c r="C881"/>
      <c r="N881"/>
    </row>
    <row r="882" spans="3:14" x14ac:dyDescent="0.25">
      <c r="C882"/>
      <c r="N882"/>
    </row>
    <row r="883" spans="3:14" x14ac:dyDescent="0.25">
      <c r="C883"/>
      <c r="N883"/>
    </row>
    <row r="884" spans="3:14" x14ac:dyDescent="0.25">
      <c r="C884"/>
      <c r="N884"/>
    </row>
    <row r="885" spans="3:14" x14ac:dyDescent="0.25">
      <c r="C885"/>
      <c r="N885"/>
    </row>
    <row r="886" spans="3:14" x14ac:dyDescent="0.25">
      <c r="C886"/>
      <c r="N886"/>
    </row>
    <row r="887" spans="3:14" x14ac:dyDescent="0.25">
      <c r="C887"/>
      <c r="N887"/>
    </row>
    <row r="888" spans="3:14" x14ac:dyDescent="0.25">
      <c r="C888"/>
      <c r="N888"/>
    </row>
    <row r="889" spans="3:14" x14ac:dyDescent="0.25">
      <c r="C889"/>
      <c r="N889"/>
    </row>
    <row r="890" spans="3:14" x14ac:dyDescent="0.25">
      <c r="C890"/>
      <c r="N890"/>
    </row>
    <row r="891" spans="3:14" x14ac:dyDescent="0.25">
      <c r="C891"/>
      <c r="N891"/>
    </row>
    <row r="892" spans="3:14" x14ac:dyDescent="0.25">
      <c r="C892"/>
      <c r="N892"/>
    </row>
    <row r="893" spans="3:14" x14ac:dyDescent="0.25">
      <c r="C893"/>
      <c r="N893"/>
    </row>
    <row r="894" spans="3:14" x14ac:dyDescent="0.25">
      <c r="C894"/>
      <c r="N894"/>
    </row>
    <row r="895" spans="3:14" x14ac:dyDescent="0.25">
      <c r="C895"/>
      <c r="N895"/>
    </row>
    <row r="896" spans="3:14" x14ac:dyDescent="0.25">
      <c r="C896"/>
      <c r="N896"/>
    </row>
    <row r="897" spans="3:14" x14ac:dyDescent="0.25">
      <c r="C897"/>
      <c r="N897"/>
    </row>
    <row r="898" spans="3:14" x14ac:dyDescent="0.25">
      <c r="C898"/>
      <c r="N898"/>
    </row>
    <row r="899" spans="3:14" x14ac:dyDescent="0.25">
      <c r="C899"/>
      <c r="N899"/>
    </row>
    <row r="900" spans="3:14" x14ac:dyDescent="0.25">
      <c r="C900"/>
      <c r="N900"/>
    </row>
    <row r="901" spans="3:14" x14ac:dyDescent="0.25">
      <c r="C901"/>
      <c r="N901"/>
    </row>
    <row r="902" spans="3:14" x14ac:dyDescent="0.25">
      <c r="C902"/>
      <c r="N902"/>
    </row>
    <row r="903" spans="3:14" x14ac:dyDescent="0.25">
      <c r="C903"/>
      <c r="N903"/>
    </row>
    <row r="904" spans="3:14" x14ac:dyDescent="0.25">
      <c r="C904"/>
      <c r="N904"/>
    </row>
    <row r="905" spans="3:14" x14ac:dyDescent="0.25">
      <c r="C905"/>
      <c r="N905"/>
    </row>
    <row r="906" spans="3:14" x14ac:dyDescent="0.25">
      <c r="C906"/>
      <c r="N906"/>
    </row>
    <row r="907" spans="3:14" x14ac:dyDescent="0.25">
      <c r="C907"/>
      <c r="N907"/>
    </row>
    <row r="908" spans="3:14" x14ac:dyDescent="0.25">
      <c r="C908"/>
      <c r="N908"/>
    </row>
    <row r="909" spans="3:14" x14ac:dyDescent="0.25">
      <c r="C909"/>
      <c r="N909"/>
    </row>
    <row r="910" spans="3:14" x14ac:dyDescent="0.25">
      <c r="C910"/>
      <c r="N910"/>
    </row>
    <row r="911" spans="3:14" x14ac:dyDescent="0.25">
      <c r="C911"/>
      <c r="N911"/>
    </row>
    <row r="912" spans="3:14" x14ac:dyDescent="0.25">
      <c r="C912"/>
      <c r="N912"/>
    </row>
    <row r="913" spans="3:14" x14ac:dyDescent="0.25">
      <c r="C913"/>
      <c r="N913"/>
    </row>
    <row r="914" spans="3:14" x14ac:dyDescent="0.25">
      <c r="C914"/>
      <c r="N914"/>
    </row>
    <row r="915" spans="3:14" x14ac:dyDescent="0.25">
      <c r="C915"/>
      <c r="N915"/>
    </row>
    <row r="916" spans="3:14" x14ac:dyDescent="0.25">
      <c r="C916"/>
      <c r="N916"/>
    </row>
    <row r="917" spans="3:14" x14ac:dyDescent="0.25">
      <c r="C917"/>
      <c r="N917"/>
    </row>
    <row r="918" spans="3:14" x14ac:dyDescent="0.25">
      <c r="C918"/>
      <c r="N918"/>
    </row>
    <row r="919" spans="3:14" x14ac:dyDescent="0.25">
      <c r="C919"/>
      <c r="N919"/>
    </row>
    <row r="920" spans="3:14" x14ac:dyDescent="0.25">
      <c r="C920"/>
      <c r="N920"/>
    </row>
    <row r="921" spans="3:14" x14ac:dyDescent="0.25">
      <c r="C921"/>
      <c r="N921"/>
    </row>
    <row r="922" spans="3:14" x14ac:dyDescent="0.25">
      <c r="C922"/>
      <c r="N922"/>
    </row>
    <row r="923" spans="3:14" x14ac:dyDescent="0.25">
      <c r="C923"/>
      <c r="N923"/>
    </row>
    <row r="924" spans="3:14" x14ac:dyDescent="0.25">
      <c r="C924"/>
      <c r="N924"/>
    </row>
    <row r="925" spans="3:14" x14ac:dyDescent="0.25">
      <c r="C925"/>
      <c r="N925"/>
    </row>
    <row r="926" spans="3:14" x14ac:dyDescent="0.25">
      <c r="C926"/>
      <c r="N926"/>
    </row>
    <row r="927" spans="3:14" x14ac:dyDescent="0.25">
      <c r="C927"/>
      <c r="N927"/>
    </row>
    <row r="928" spans="3:14" x14ac:dyDescent="0.25">
      <c r="C928"/>
      <c r="N928"/>
    </row>
    <row r="929" spans="3:14" x14ac:dyDescent="0.25">
      <c r="C929"/>
      <c r="N929"/>
    </row>
    <row r="930" spans="3:14" x14ac:dyDescent="0.25">
      <c r="C930"/>
      <c r="N930"/>
    </row>
    <row r="931" spans="3:14" x14ac:dyDescent="0.25">
      <c r="C931"/>
      <c r="N931"/>
    </row>
    <row r="932" spans="3:14" x14ac:dyDescent="0.25">
      <c r="C932"/>
      <c r="N932"/>
    </row>
    <row r="933" spans="3:14" x14ac:dyDescent="0.25">
      <c r="C933"/>
      <c r="N933"/>
    </row>
    <row r="934" spans="3:14" x14ac:dyDescent="0.25">
      <c r="C934"/>
      <c r="N934"/>
    </row>
    <row r="935" spans="3:14" x14ac:dyDescent="0.25">
      <c r="C935"/>
      <c r="N935"/>
    </row>
    <row r="936" spans="3:14" x14ac:dyDescent="0.25">
      <c r="C936"/>
      <c r="N936"/>
    </row>
    <row r="937" spans="3:14" x14ac:dyDescent="0.25">
      <c r="C937"/>
      <c r="N937"/>
    </row>
    <row r="938" spans="3:14" x14ac:dyDescent="0.25">
      <c r="C938"/>
      <c r="N938"/>
    </row>
    <row r="939" spans="3:14" x14ac:dyDescent="0.25">
      <c r="C939"/>
      <c r="N939"/>
    </row>
    <row r="940" spans="3:14" x14ac:dyDescent="0.25">
      <c r="C940"/>
      <c r="N940"/>
    </row>
    <row r="941" spans="3:14" x14ac:dyDescent="0.25">
      <c r="C941"/>
      <c r="N941"/>
    </row>
    <row r="942" spans="3:14" x14ac:dyDescent="0.25">
      <c r="C942"/>
      <c r="N942"/>
    </row>
    <row r="943" spans="3:14" x14ac:dyDescent="0.25">
      <c r="C943"/>
      <c r="N943"/>
    </row>
    <row r="944" spans="3:14" x14ac:dyDescent="0.25">
      <c r="C944"/>
      <c r="N944"/>
    </row>
    <row r="945" spans="3:14" x14ac:dyDescent="0.25">
      <c r="C945"/>
      <c r="N945"/>
    </row>
    <row r="946" spans="3:14" x14ac:dyDescent="0.25">
      <c r="C946"/>
      <c r="N946"/>
    </row>
    <row r="947" spans="3:14" x14ac:dyDescent="0.25">
      <c r="C947"/>
      <c r="N947"/>
    </row>
    <row r="948" spans="3:14" x14ac:dyDescent="0.25">
      <c r="C948"/>
      <c r="N948"/>
    </row>
    <row r="949" spans="3:14" x14ac:dyDescent="0.25">
      <c r="C949"/>
      <c r="N949"/>
    </row>
    <row r="950" spans="3:14" x14ac:dyDescent="0.25">
      <c r="C950"/>
      <c r="N950"/>
    </row>
    <row r="951" spans="3:14" x14ac:dyDescent="0.25">
      <c r="C951"/>
      <c r="N951"/>
    </row>
    <row r="952" spans="3:14" x14ac:dyDescent="0.25">
      <c r="C952"/>
      <c r="N952"/>
    </row>
    <row r="953" spans="3:14" x14ac:dyDescent="0.25">
      <c r="C953"/>
      <c r="N953"/>
    </row>
    <row r="954" spans="3:14" x14ac:dyDescent="0.25">
      <c r="C954"/>
      <c r="N954"/>
    </row>
    <row r="955" spans="3:14" x14ac:dyDescent="0.25">
      <c r="C955"/>
      <c r="N955"/>
    </row>
    <row r="956" spans="3:14" x14ac:dyDescent="0.25">
      <c r="C956"/>
      <c r="N956"/>
    </row>
    <row r="957" spans="3:14" x14ac:dyDescent="0.25">
      <c r="C957"/>
      <c r="N957"/>
    </row>
    <row r="958" spans="3:14" x14ac:dyDescent="0.25">
      <c r="C958"/>
      <c r="N958"/>
    </row>
    <row r="959" spans="3:14" x14ac:dyDescent="0.25">
      <c r="C959"/>
      <c r="N959"/>
    </row>
    <row r="960" spans="3:14" x14ac:dyDescent="0.25">
      <c r="C960"/>
      <c r="N960"/>
    </row>
    <row r="961" spans="3:14" x14ac:dyDescent="0.25">
      <c r="C961"/>
      <c r="N961"/>
    </row>
    <row r="962" spans="3:14" x14ac:dyDescent="0.25">
      <c r="C962"/>
      <c r="N962"/>
    </row>
    <row r="963" spans="3:14" x14ac:dyDescent="0.25">
      <c r="C963"/>
      <c r="N963"/>
    </row>
    <row r="964" spans="3:14" x14ac:dyDescent="0.25">
      <c r="C964"/>
      <c r="N964"/>
    </row>
    <row r="965" spans="3:14" x14ac:dyDescent="0.25">
      <c r="C965"/>
      <c r="N965"/>
    </row>
    <row r="966" spans="3:14" x14ac:dyDescent="0.25">
      <c r="C966"/>
      <c r="N966"/>
    </row>
    <row r="967" spans="3:14" x14ac:dyDescent="0.25">
      <c r="C967"/>
      <c r="N967"/>
    </row>
    <row r="968" spans="3:14" x14ac:dyDescent="0.25">
      <c r="C968"/>
      <c r="N968"/>
    </row>
    <row r="969" spans="3:14" x14ac:dyDescent="0.25">
      <c r="C969"/>
      <c r="N969"/>
    </row>
    <row r="970" spans="3:14" x14ac:dyDescent="0.25">
      <c r="C970"/>
      <c r="N970"/>
    </row>
    <row r="971" spans="3:14" x14ac:dyDescent="0.25">
      <c r="C971"/>
      <c r="N971"/>
    </row>
    <row r="972" spans="3:14" x14ac:dyDescent="0.25">
      <c r="C972"/>
      <c r="N972"/>
    </row>
    <row r="973" spans="3:14" x14ac:dyDescent="0.25">
      <c r="C973"/>
      <c r="N973"/>
    </row>
    <row r="974" spans="3:14" x14ac:dyDescent="0.25">
      <c r="C974"/>
      <c r="N974"/>
    </row>
    <row r="975" spans="3:14" x14ac:dyDescent="0.25">
      <c r="C975"/>
      <c r="N975"/>
    </row>
    <row r="976" spans="3:14" x14ac:dyDescent="0.25">
      <c r="C976"/>
      <c r="N976"/>
    </row>
    <row r="977" spans="3:14" x14ac:dyDescent="0.25">
      <c r="C977"/>
      <c r="N977"/>
    </row>
    <row r="978" spans="3:14" x14ac:dyDescent="0.25">
      <c r="C978"/>
      <c r="N978"/>
    </row>
    <row r="979" spans="3:14" x14ac:dyDescent="0.25">
      <c r="C979"/>
      <c r="N979"/>
    </row>
    <row r="980" spans="3:14" x14ac:dyDescent="0.25">
      <c r="C980"/>
      <c r="N980"/>
    </row>
    <row r="981" spans="3:14" x14ac:dyDescent="0.25">
      <c r="C981"/>
      <c r="N981"/>
    </row>
    <row r="982" spans="3:14" x14ac:dyDescent="0.25">
      <c r="C982"/>
      <c r="N982"/>
    </row>
    <row r="983" spans="3:14" x14ac:dyDescent="0.25">
      <c r="C983"/>
      <c r="N983"/>
    </row>
    <row r="984" spans="3:14" x14ac:dyDescent="0.25">
      <c r="C984"/>
      <c r="N984"/>
    </row>
    <row r="985" spans="3:14" x14ac:dyDescent="0.25">
      <c r="C985"/>
      <c r="N985"/>
    </row>
    <row r="986" spans="3:14" x14ac:dyDescent="0.25">
      <c r="C986"/>
      <c r="N986"/>
    </row>
    <row r="987" spans="3:14" x14ac:dyDescent="0.25">
      <c r="C987"/>
      <c r="N987"/>
    </row>
    <row r="988" spans="3:14" x14ac:dyDescent="0.25">
      <c r="C988"/>
      <c r="N988"/>
    </row>
    <row r="989" spans="3:14" x14ac:dyDescent="0.25">
      <c r="C989"/>
      <c r="N989"/>
    </row>
    <row r="990" spans="3:14" x14ac:dyDescent="0.25">
      <c r="C990"/>
      <c r="N990"/>
    </row>
    <row r="991" spans="3:14" x14ac:dyDescent="0.25">
      <c r="C991"/>
      <c r="N991"/>
    </row>
    <row r="992" spans="3:14" x14ac:dyDescent="0.25">
      <c r="C992"/>
      <c r="N992"/>
    </row>
    <row r="993" spans="3:14" x14ac:dyDescent="0.25">
      <c r="C993"/>
      <c r="N993"/>
    </row>
    <row r="994" spans="3:14" x14ac:dyDescent="0.25">
      <c r="C994"/>
      <c r="N994"/>
    </row>
    <row r="995" spans="3:14" x14ac:dyDescent="0.25">
      <c r="C995"/>
      <c r="N995"/>
    </row>
    <row r="996" spans="3:14" x14ac:dyDescent="0.25">
      <c r="C996"/>
      <c r="N996"/>
    </row>
    <row r="997" spans="3:14" x14ac:dyDescent="0.25">
      <c r="C997"/>
      <c r="N997"/>
    </row>
    <row r="998" spans="3:14" x14ac:dyDescent="0.25">
      <c r="C998"/>
      <c r="N998"/>
    </row>
    <row r="999" spans="3:14" x14ac:dyDescent="0.25">
      <c r="C999"/>
      <c r="N999"/>
    </row>
    <row r="1000" spans="3:14" x14ac:dyDescent="0.25">
      <c r="C1000"/>
      <c r="N1000"/>
    </row>
    <row r="1001" spans="3:14" x14ac:dyDescent="0.25">
      <c r="C1001"/>
      <c r="N1001"/>
    </row>
    <row r="1002" spans="3:14" x14ac:dyDescent="0.25">
      <c r="C1002"/>
      <c r="N1002"/>
    </row>
    <row r="1003" spans="3:14" x14ac:dyDescent="0.25">
      <c r="C1003"/>
      <c r="N1003"/>
    </row>
    <row r="1004" spans="3:14" x14ac:dyDescent="0.25">
      <c r="C1004"/>
      <c r="N1004"/>
    </row>
    <row r="1005" spans="3:14" x14ac:dyDescent="0.25">
      <c r="C1005"/>
      <c r="N1005"/>
    </row>
    <row r="1006" spans="3:14" x14ac:dyDescent="0.25">
      <c r="C1006"/>
      <c r="N1006"/>
    </row>
    <row r="1007" spans="3:14" x14ac:dyDescent="0.25">
      <c r="C1007"/>
      <c r="N1007"/>
    </row>
    <row r="1008" spans="3:14" x14ac:dyDescent="0.25">
      <c r="C1008"/>
      <c r="N1008"/>
    </row>
    <row r="1009" spans="3:14" x14ac:dyDescent="0.25">
      <c r="C1009"/>
      <c r="N1009"/>
    </row>
    <row r="1010" spans="3:14" x14ac:dyDescent="0.25">
      <c r="C1010"/>
      <c r="N1010"/>
    </row>
    <row r="1011" spans="3:14" x14ac:dyDescent="0.25">
      <c r="C1011"/>
      <c r="N1011"/>
    </row>
    <row r="1012" spans="3:14" x14ac:dyDescent="0.25">
      <c r="C1012"/>
      <c r="N1012"/>
    </row>
    <row r="1013" spans="3:14" x14ac:dyDescent="0.25">
      <c r="C1013"/>
      <c r="N1013"/>
    </row>
    <row r="1014" spans="3:14" x14ac:dyDescent="0.25">
      <c r="C1014"/>
      <c r="N1014"/>
    </row>
    <row r="1015" spans="3:14" x14ac:dyDescent="0.25">
      <c r="C1015"/>
      <c r="N1015"/>
    </row>
    <row r="1016" spans="3:14" x14ac:dyDescent="0.25">
      <c r="C1016"/>
      <c r="N1016"/>
    </row>
    <row r="1017" spans="3:14" x14ac:dyDescent="0.25">
      <c r="C1017"/>
      <c r="N1017"/>
    </row>
    <row r="1018" spans="3:14" x14ac:dyDescent="0.25">
      <c r="C1018"/>
      <c r="N1018"/>
    </row>
    <row r="1019" spans="3:14" x14ac:dyDescent="0.25">
      <c r="C1019"/>
      <c r="N1019"/>
    </row>
    <row r="1020" spans="3:14" x14ac:dyDescent="0.25">
      <c r="C1020"/>
      <c r="N1020"/>
    </row>
    <row r="1021" spans="3:14" x14ac:dyDescent="0.25">
      <c r="C1021"/>
      <c r="N1021"/>
    </row>
    <row r="1022" spans="3:14" x14ac:dyDescent="0.25">
      <c r="C1022"/>
      <c r="N1022"/>
    </row>
    <row r="1023" spans="3:14" x14ac:dyDescent="0.25">
      <c r="C1023"/>
      <c r="N1023"/>
    </row>
    <row r="1024" spans="3:14" x14ac:dyDescent="0.25">
      <c r="C1024"/>
      <c r="N1024"/>
    </row>
    <row r="1025" spans="3:14" x14ac:dyDescent="0.25">
      <c r="C1025"/>
      <c r="N1025"/>
    </row>
    <row r="1026" spans="3:14" x14ac:dyDescent="0.25">
      <c r="C1026"/>
      <c r="N1026"/>
    </row>
    <row r="1027" spans="3:14" x14ac:dyDescent="0.25">
      <c r="C1027"/>
      <c r="N1027"/>
    </row>
    <row r="1028" spans="3:14" x14ac:dyDescent="0.25">
      <c r="C1028"/>
      <c r="N1028"/>
    </row>
    <row r="1029" spans="3:14" x14ac:dyDescent="0.25">
      <c r="C1029"/>
      <c r="N1029"/>
    </row>
    <row r="1030" spans="3:14" x14ac:dyDescent="0.25">
      <c r="C1030"/>
      <c r="N1030"/>
    </row>
    <row r="1031" spans="3:14" x14ac:dyDescent="0.25">
      <c r="C1031"/>
      <c r="N1031"/>
    </row>
    <row r="1032" spans="3:14" x14ac:dyDescent="0.25">
      <c r="C1032"/>
      <c r="N1032"/>
    </row>
    <row r="1033" spans="3:14" x14ac:dyDescent="0.25">
      <c r="C1033"/>
      <c r="N1033"/>
    </row>
    <row r="1034" spans="3:14" x14ac:dyDescent="0.25">
      <c r="C1034"/>
      <c r="N1034"/>
    </row>
    <row r="1035" spans="3:14" x14ac:dyDescent="0.25">
      <c r="C1035"/>
      <c r="N1035"/>
    </row>
    <row r="1036" spans="3:14" x14ac:dyDescent="0.25">
      <c r="C1036"/>
      <c r="N1036"/>
    </row>
    <row r="1037" spans="3:14" x14ac:dyDescent="0.25">
      <c r="C1037"/>
      <c r="N1037"/>
    </row>
    <row r="1038" spans="3:14" x14ac:dyDescent="0.25">
      <c r="C1038"/>
      <c r="N1038"/>
    </row>
    <row r="1039" spans="3:14" x14ac:dyDescent="0.25">
      <c r="C1039"/>
      <c r="N1039"/>
    </row>
    <row r="1040" spans="3:14" x14ac:dyDescent="0.25">
      <c r="C1040"/>
      <c r="N1040"/>
    </row>
    <row r="1041" spans="3:14" x14ac:dyDescent="0.25">
      <c r="C1041"/>
      <c r="N1041"/>
    </row>
    <row r="1042" spans="3:14" x14ac:dyDescent="0.25">
      <c r="C1042"/>
      <c r="N1042"/>
    </row>
    <row r="1043" spans="3:14" x14ac:dyDescent="0.25">
      <c r="C1043"/>
      <c r="N1043"/>
    </row>
    <row r="1044" spans="3:14" x14ac:dyDescent="0.25">
      <c r="C1044"/>
      <c r="N1044"/>
    </row>
    <row r="1045" spans="3:14" x14ac:dyDescent="0.25">
      <c r="C1045"/>
      <c r="N1045"/>
    </row>
    <row r="1046" spans="3:14" x14ac:dyDescent="0.25">
      <c r="C1046"/>
      <c r="N1046"/>
    </row>
    <row r="1047" spans="3:14" x14ac:dyDescent="0.25">
      <c r="C1047"/>
      <c r="N1047"/>
    </row>
    <row r="1048" spans="3:14" x14ac:dyDescent="0.25">
      <c r="C1048"/>
      <c r="N1048"/>
    </row>
    <row r="1049" spans="3:14" x14ac:dyDescent="0.25">
      <c r="C1049"/>
      <c r="N1049"/>
    </row>
    <row r="1050" spans="3:14" x14ac:dyDescent="0.25">
      <c r="C1050"/>
      <c r="N1050"/>
    </row>
    <row r="1051" spans="3:14" x14ac:dyDescent="0.25">
      <c r="C1051"/>
      <c r="N1051"/>
    </row>
    <row r="1052" spans="3:14" x14ac:dyDescent="0.25">
      <c r="C1052"/>
      <c r="N1052"/>
    </row>
    <row r="1053" spans="3:14" x14ac:dyDescent="0.25">
      <c r="C1053"/>
      <c r="N1053"/>
    </row>
    <row r="1054" spans="3:14" x14ac:dyDescent="0.25">
      <c r="C1054"/>
      <c r="N1054"/>
    </row>
    <row r="1055" spans="3:14" x14ac:dyDescent="0.25">
      <c r="C1055"/>
      <c r="N1055"/>
    </row>
    <row r="1056" spans="3:14" x14ac:dyDescent="0.25">
      <c r="C1056"/>
      <c r="N1056"/>
    </row>
    <row r="1057" spans="3:14" x14ac:dyDescent="0.25">
      <c r="C1057"/>
      <c r="N1057"/>
    </row>
    <row r="1058" spans="3:14" x14ac:dyDescent="0.25">
      <c r="C1058"/>
      <c r="N1058"/>
    </row>
    <row r="1059" spans="3:14" x14ac:dyDescent="0.25">
      <c r="C1059"/>
      <c r="N1059"/>
    </row>
    <row r="1060" spans="3:14" x14ac:dyDescent="0.25">
      <c r="C1060"/>
      <c r="N1060"/>
    </row>
    <row r="1061" spans="3:14" x14ac:dyDescent="0.25">
      <c r="C1061"/>
      <c r="N1061"/>
    </row>
    <row r="1062" spans="3:14" x14ac:dyDescent="0.25">
      <c r="C1062"/>
      <c r="N1062"/>
    </row>
    <row r="1063" spans="3:14" x14ac:dyDescent="0.25">
      <c r="C1063"/>
      <c r="N1063"/>
    </row>
    <row r="1064" spans="3:14" x14ac:dyDescent="0.25">
      <c r="C1064"/>
      <c r="N1064"/>
    </row>
    <row r="1065" spans="3:14" x14ac:dyDescent="0.25">
      <c r="C1065"/>
      <c r="N1065"/>
    </row>
    <row r="1066" spans="3:14" x14ac:dyDescent="0.25">
      <c r="C1066"/>
      <c r="N1066"/>
    </row>
    <row r="1067" spans="3:14" x14ac:dyDescent="0.25">
      <c r="C1067"/>
      <c r="N1067"/>
    </row>
    <row r="1068" spans="3:14" x14ac:dyDescent="0.25">
      <c r="C1068"/>
      <c r="N1068"/>
    </row>
    <row r="1069" spans="3:14" x14ac:dyDescent="0.25">
      <c r="C1069"/>
      <c r="N1069"/>
    </row>
    <row r="1070" spans="3:14" x14ac:dyDescent="0.25">
      <c r="C1070"/>
      <c r="N1070"/>
    </row>
    <row r="1071" spans="3:14" x14ac:dyDescent="0.25">
      <c r="C1071"/>
      <c r="N1071"/>
    </row>
    <row r="1072" spans="3:14" x14ac:dyDescent="0.25">
      <c r="C1072"/>
      <c r="N1072"/>
    </row>
    <row r="1073" spans="3:14" x14ac:dyDescent="0.25">
      <c r="C1073"/>
      <c r="N1073"/>
    </row>
    <row r="1074" spans="3:14" x14ac:dyDescent="0.25">
      <c r="C1074"/>
      <c r="N1074"/>
    </row>
    <row r="1075" spans="3:14" x14ac:dyDescent="0.25">
      <c r="C1075"/>
      <c r="N1075"/>
    </row>
    <row r="1076" spans="3:14" x14ac:dyDescent="0.25">
      <c r="C1076"/>
      <c r="N1076"/>
    </row>
    <row r="1077" spans="3:14" x14ac:dyDescent="0.25">
      <c r="C1077"/>
      <c r="N1077"/>
    </row>
    <row r="1078" spans="3:14" x14ac:dyDescent="0.25">
      <c r="C1078"/>
      <c r="N1078"/>
    </row>
    <row r="1079" spans="3:14" x14ac:dyDescent="0.25">
      <c r="C1079"/>
      <c r="N1079"/>
    </row>
    <row r="1080" spans="3:14" x14ac:dyDescent="0.25">
      <c r="C1080"/>
      <c r="N1080"/>
    </row>
    <row r="1081" spans="3:14" x14ac:dyDescent="0.25">
      <c r="C1081"/>
      <c r="N1081"/>
    </row>
    <row r="1082" spans="3:14" x14ac:dyDescent="0.25">
      <c r="C1082"/>
      <c r="N1082"/>
    </row>
    <row r="1083" spans="3:14" x14ac:dyDescent="0.25">
      <c r="C1083"/>
      <c r="N1083"/>
    </row>
    <row r="1084" spans="3:14" x14ac:dyDescent="0.25">
      <c r="C1084"/>
      <c r="N1084"/>
    </row>
    <row r="1085" spans="3:14" x14ac:dyDescent="0.25">
      <c r="C1085"/>
      <c r="N1085"/>
    </row>
    <row r="1086" spans="3:14" x14ac:dyDescent="0.25">
      <c r="C1086"/>
      <c r="N1086"/>
    </row>
    <row r="1087" spans="3:14" x14ac:dyDescent="0.25">
      <c r="C1087"/>
      <c r="N1087"/>
    </row>
    <row r="1088" spans="3:14" x14ac:dyDescent="0.25">
      <c r="C1088"/>
      <c r="N1088"/>
    </row>
    <row r="1089" spans="3:14" x14ac:dyDescent="0.25">
      <c r="C1089"/>
      <c r="N1089"/>
    </row>
    <row r="1090" spans="3:14" x14ac:dyDescent="0.25">
      <c r="C1090"/>
      <c r="N1090"/>
    </row>
    <row r="1091" spans="3:14" x14ac:dyDescent="0.25">
      <c r="C1091"/>
      <c r="N1091"/>
    </row>
    <row r="1092" spans="3:14" x14ac:dyDescent="0.25">
      <c r="C1092"/>
      <c r="N1092"/>
    </row>
    <row r="1093" spans="3:14" x14ac:dyDescent="0.25">
      <c r="C1093"/>
      <c r="N1093"/>
    </row>
    <row r="1094" spans="3:14" x14ac:dyDescent="0.25">
      <c r="C1094"/>
      <c r="N1094"/>
    </row>
    <row r="1095" spans="3:14" x14ac:dyDescent="0.25">
      <c r="C1095"/>
      <c r="N1095"/>
    </row>
    <row r="1096" spans="3:14" x14ac:dyDescent="0.25">
      <c r="C1096"/>
      <c r="N1096"/>
    </row>
    <row r="1097" spans="3:14" x14ac:dyDescent="0.25">
      <c r="C1097"/>
      <c r="N1097"/>
    </row>
    <row r="1098" spans="3:14" x14ac:dyDescent="0.25">
      <c r="C1098"/>
      <c r="N1098"/>
    </row>
    <row r="1099" spans="3:14" x14ac:dyDescent="0.25">
      <c r="C1099"/>
      <c r="N1099"/>
    </row>
    <row r="1100" spans="3:14" x14ac:dyDescent="0.25">
      <c r="C1100"/>
      <c r="N1100"/>
    </row>
    <row r="1101" spans="3:14" x14ac:dyDescent="0.25">
      <c r="C1101"/>
      <c r="N1101"/>
    </row>
    <row r="1102" spans="3:14" x14ac:dyDescent="0.25">
      <c r="C1102"/>
      <c r="N1102"/>
    </row>
    <row r="1103" spans="3:14" x14ac:dyDescent="0.25">
      <c r="C1103"/>
      <c r="N1103"/>
    </row>
    <row r="1104" spans="3:14" x14ac:dyDescent="0.25">
      <c r="C1104"/>
      <c r="N1104"/>
    </row>
    <row r="1105" spans="3:14" x14ac:dyDescent="0.25">
      <c r="C1105"/>
      <c r="N1105"/>
    </row>
    <row r="1106" spans="3:14" x14ac:dyDescent="0.25">
      <c r="C1106"/>
      <c r="N1106"/>
    </row>
    <row r="1107" spans="3:14" x14ac:dyDescent="0.25">
      <c r="C1107"/>
      <c r="N1107"/>
    </row>
    <row r="1108" spans="3:14" x14ac:dyDescent="0.25">
      <c r="C1108"/>
      <c r="N1108"/>
    </row>
    <row r="1109" spans="3:14" x14ac:dyDescent="0.25">
      <c r="C1109"/>
      <c r="N1109"/>
    </row>
    <row r="1110" spans="3:14" x14ac:dyDescent="0.25">
      <c r="C1110"/>
      <c r="N1110"/>
    </row>
    <row r="1111" spans="3:14" x14ac:dyDescent="0.25">
      <c r="C1111"/>
      <c r="N1111"/>
    </row>
    <row r="1112" spans="3:14" x14ac:dyDescent="0.25">
      <c r="C1112"/>
      <c r="N1112"/>
    </row>
    <row r="1113" spans="3:14" x14ac:dyDescent="0.25">
      <c r="C1113"/>
      <c r="N1113"/>
    </row>
    <row r="1114" spans="3:14" x14ac:dyDescent="0.25">
      <c r="C1114"/>
      <c r="N1114"/>
    </row>
    <row r="1115" spans="3:14" x14ac:dyDescent="0.25">
      <c r="C1115"/>
      <c r="N1115"/>
    </row>
    <row r="1116" spans="3:14" x14ac:dyDescent="0.25">
      <c r="C1116"/>
      <c r="N1116"/>
    </row>
    <row r="1117" spans="3:14" x14ac:dyDescent="0.25">
      <c r="C1117"/>
      <c r="N1117"/>
    </row>
    <row r="1118" spans="3:14" x14ac:dyDescent="0.25">
      <c r="C1118"/>
      <c r="N1118"/>
    </row>
    <row r="1119" spans="3:14" x14ac:dyDescent="0.25">
      <c r="C1119"/>
      <c r="N1119"/>
    </row>
    <row r="1120" spans="3:14" x14ac:dyDescent="0.25">
      <c r="C1120"/>
      <c r="N1120"/>
    </row>
    <row r="1121" spans="3:14" x14ac:dyDescent="0.25">
      <c r="C1121"/>
      <c r="N1121"/>
    </row>
    <row r="1122" spans="3:14" x14ac:dyDescent="0.25">
      <c r="C1122"/>
      <c r="N1122"/>
    </row>
    <row r="1123" spans="3:14" x14ac:dyDescent="0.25">
      <c r="C1123"/>
      <c r="N1123"/>
    </row>
    <row r="1124" spans="3:14" x14ac:dyDescent="0.25">
      <c r="C1124"/>
      <c r="N1124"/>
    </row>
    <row r="1125" spans="3:14" x14ac:dyDescent="0.25">
      <c r="C1125"/>
      <c r="N1125"/>
    </row>
    <row r="1126" spans="3:14" x14ac:dyDescent="0.25">
      <c r="C1126"/>
      <c r="N1126"/>
    </row>
    <row r="1127" spans="3:14" x14ac:dyDescent="0.25">
      <c r="C1127"/>
      <c r="N1127"/>
    </row>
    <row r="1128" spans="3:14" x14ac:dyDescent="0.25">
      <c r="C1128"/>
      <c r="N1128"/>
    </row>
    <row r="1129" spans="3:14" x14ac:dyDescent="0.25">
      <c r="C1129"/>
      <c r="N1129"/>
    </row>
    <row r="1130" spans="3:14" x14ac:dyDescent="0.25">
      <c r="C1130"/>
      <c r="N1130"/>
    </row>
    <row r="1131" spans="3:14" x14ac:dyDescent="0.25">
      <c r="C1131"/>
      <c r="N1131"/>
    </row>
    <row r="1132" spans="3:14" x14ac:dyDescent="0.25">
      <c r="C1132"/>
      <c r="N1132"/>
    </row>
    <row r="1133" spans="3:14" x14ac:dyDescent="0.25">
      <c r="C1133"/>
      <c r="N1133"/>
    </row>
    <row r="1134" spans="3:14" x14ac:dyDescent="0.25">
      <c r="C1134"/>
      <c r="N1134"/>
    </row>
    <row r="1135" spans="3:14" x14ac:dyDescent="0.25">
      <c r="C1135"/>
      <c r="N1135"/>
    </row>
    <row r="1136" spans="3:14" x14ac:dyDescent="0.25">
      <c r="C1136"/>
      <c r="N1136"/>
    </row>
    <row r="1137" spans="3:14" x14ac:dyDescent="0.25">
      <c r="C1137"/>
      <c r="N1137"/>
    </row>
    <row r="1138" spans="3:14" x14ac:dyDescent="0.25">
      <c r="C1138"/>
      <c r="N1138"/>
    </row>
    <row r="1139" spans="3:14" x14ac:dyDescent="0.25">
      <c r="C1139"/>
      <c r="N1139"/>
    </row>
    <row r="1140" spans="3:14" x14ac:dyDescent="0.25">
      <c r="C1140"/>
      <c r="N1140"/>
    </row>
    <row r="1141" spans="3:14" x14ac:dyDescent="0.25">
      <c r="C1141"/>
      <c r="N1141"/>
    </row>
    <row r="1142" spans="3:14" x14ac:dyDescent="0.25">
      <c r="C1142"/>
      <c r="N1142"/>
    </row>
    <row r="1143" spans="3:14" x14ac:dyDescent="0.25">
      <c r="C1143"/>
      <c r="N1143"/>
    </row>
    <row r="1144" spans="3:14" x14ac:dyDescent="0.25">
      <c r="C1144"/>
      <c r="N1144"/>
    </row>
    <row r="1145" spans="3:14" x14ac:dyDescent="0.25">
      <c r="C1145"/>
      <c r="N1145"/>
    </row>
    <row r="1146" spans="3:14" x14ac:dyDescent="0.25">
      <c r="C1146"/>
      <c r="N1146"/>
    </row>
    <row r="1147" spans="3:14" x14ac:dyDescent="0.25">
      <c r="C1147"/>
      <c r="N1147"/>
    </row>
    <row r="1148" spans="3:14" x14ac:dyDescent="0.25">
      <c r="C1148"/>
      <c r="N1148"/>
    </row>
    <row r="1149" spans="3:14" x14ac:dyDescent="0.25">
      <c r="C1149"/>
      <c r="N1149"/>
    </row>
    <row r="1150" spans="3:14" x14ac:dyDescent="0.25">
      <c r="C1150"/>
      <c r="N1150"/>
    </row>
    <row r="1151" spans="3:14" x14ac:dyDescent="0.25">
      <c r="C1151"/>
      <c r="N1151"/>
    </row>
    <row r="1152" spans="3:14" x14ac:dyDescent="0.25">
      <c r="C1152"/>
      <c r="N1152"/>
    </row>
    <row r="1153" spans="3:14" x14ac:dyDescent="0.25">
      <c r="C1153"/>
      <c r="N1153"/>
    </row>
    <row r="1154" spans="3:14" x14ac:dyDescent="0.25">
      <c r="C1154"/>
      <c r="N1154"/>
    </row>
    <row r="1155" spans="3:14" x14ac:dyDescent="0.25">
      <c r="C1155"/>
      <c r="N1155"/>
    </row>
    <row r="1156" spans="3:14" x14ac:dyDescent="0.25">
      <c r="C1156"/>
      <c r="N1156"/>
    </row>
    <row r="1157" spans="3:14" x14ac:dyDescent="0.25">
      <c r="C1157"/>
      <c r="N1157"/>
    </row>
    <row r="1158" spans="3:14" x14ac:dyDescent="0.25">
      <c r="C1158"/>
      <c r="N1158"/>
    </row>
    <row r="1159" spans="3:14" x14ac:dyDescent="0.25">
      <c r="C1159"/>
      <c r="N1159"/>
    </row>
    <row r="1160" spans="3:14" x14ac:dyDescent="0.25">
      <c r="C1160"/>
      <c r="N1160"/>
    </row>
    <row r="1161" spans="3:14" x14ac:dyDescent="0.25">
      <c r="C1161"/>
      <c r="N1161"/>
    </row>
    <row r="1162" spans="3:14" x14ac:dyDescent="0.25">
      <c r="C1162"/>
      <c r="N1162"/>
    </row>
    <row r="1163" spans="3:14" x14ac:dyDescent="0.25">
      <c r="C1163"/>
      <c r="N1163"/>
    </row>
    <row r="1164" spans="3:14" x14ac:dyDescent="0.25">
      <c r="C1164"/>
      <c r="N1164"/>
    </row>
    <row r="1165" spans="3:14" x14ac:dyDescent="0.25">
      <c r="C1165"/>
      <c r="N1165"/>
    </row>
    <row r="1166" spans="3:14" x14ac:dyDescent="0.25">
      <c r="C1166"/>
      <c r="N1166"/>
    </row>
    <row r="1167" spans="3:14" x14ac:dyDescent="0.25">
      <c r="C1167"/>
      <c r="N1167"/>
    </row>
    <row r="1168" spans="3:14" x14ac:dyDescent="0.25">
      <c r="C1168"/>
      <c r="N1168"/>
    </row>
    <row r="1169" spans="3:14" x14ac:dyDescent="0.25">
      <c r="C1169"/>
      <c r="N1169"/>
    </row>
    <row r="1170" spans="3:14" x14ac:dyDescent="0.25">
      <c r="C1170"/>
      <c r="N1170"/>
    </row>
    <row r="1171" spans="3:14" x14ac:dyDescent="0.25">
      <c r="C1171"/>
      <c r="N1171"/>
    </row>
    <row r="1172" spans="3:14" x14ac:dyDescent="0.25">
      <c r="C1172"/>
      <c r="N1172"/>
    </row>
    <row r="1173" spans="3:14" x14ac:dyDescent="0.25">
      <c r="C1173"/>
      <c r="N1173"/>
    </row>
    <row r="1174" spans="3:14" x14ac:dyDescent="0.25">
      <c r="C1174"/>
      <c r="N1174"/>
    </row>
    <row r="1175" spans="3:14" x14ac:dyDescent="0.25">
      <c r="C1175"/>
      <c r="N1175"/>
    </row>
    <row r="1176" spans="3:14" x14ac:dyDescent="0.25">
      <c r="C1176"/>
      <c r="N1176"/>
    </row>
    <row r="1177" spans="3:14" x14ac:dyDescent="0.25">
      <c r="C1177"/>
      <c r="N1177"/>
    </row>
    <row r="1178" spans="3:14" x14ac:dyDescent="0.25">
      <c r="C1178"/>
      <c r="N1178"/>
    </row>
    <row r="1179" spans="3:14" x14ac:dyDescent="0.25">
      <c r="C1179"/>
      <c r="N1179"/>
    </row>
    <row r="1180" spans="3:14" x14ac:dyDescent="0.25">
      <c r="C1180"/>
      <c r="N1180"/>
    </row>
    <row r="1181" spans="3:14" x14ac:dyDescent="0.25">
      <c r="C1181"/>
      <c r="N1181"/>
    </row>
    <row r="1182" spans="3:14" x14ac:dyDescent="0.25">
      <c r="C1182"/>
      <c r="N1182"/>
    </row>
    <row r="1183" spans="3:14" x14ac:dyDescent="0.25">
      <c r="C1183"/>
      <c r="N1183"/>
    </row>
    <row r="1184" spans="3:14" x14ac:dyDescent="0.25">
      <c r="C1184"/>
      <c r="N1184"/>
    </row>
    <row r="1185" spans="3:14" x14ac:dyDescent="0.25">
      <c r="C1185"/>
      <c r="N1185"/>
    </row>
    <row r="1186" spans="3:14" x14ac:dyDescent="0.25">
      <c r="C1186"/>
      <c r="N1186"/>
    </row>
    <row r="1187" spans="3:14" x14ac:dyDescent="0.25">
      <c r="C1187"/>
      <c r="N1187"/>
    </row>
    <row r="1188" spans="3:14" x14ac:dyDescent="0.25">
      <c r="C1188"/>
      <c r="N1188"/>
    </row>
    <row r="1189" spans="3:14" x14ac:dyDescent="0.25">
      <c r="C1189"/>
      <c r="N1189"/>
    </row>
    <row r="1190" spans="3:14" x14ac:dyDescent="0.25">
      <c r="C1190"/>
      <c r="N1190"/>
    </row>
    <row r="1191" spans="3:14" x14ac:dyDescent="0.25">
      <c r="C1191"/>
      <c r="N1191"/>
    </row>
    <row r="1192" spans="3:14" x14ac:dyDescent="0.25">
      <c r="C1192"/>
      <c r="N1192"/>
    </row>
    <row r="1193" spans="3:14" x14ac:dyDescent="0.25">
      <c r="C1193"/>
      <c r="N1193"/>
    </row>
    <row r="1194" spans="3:14" x14ac:dyDescent="0.25">
      <c r="C1194"/>
      <c r="N1194"/>
    </row>
    <row r="1195" spans="3:14" x14ac:dyDescent="0.25">
      <c r="C1195"/>
      <c r="N1195"/>
    </row>
    <row r="1196" spans="3:14" x14ac:dyDescent="0.25">
      <c r="C1196"/>
      <c r="N1196"/>
    </row>
    <row r="1197" spans="3:14" x14ac:dyDescent="0.25">
      <c r="C1197"/>
      <c r="N1197"/>
    </row>
    <row r="1198" spans="3:14" x14ac:dyDescent="0.25">
      <c r="C1198"/>
      <c r="N1198"/>
    </row>
    <row r="1199" spans="3:14" x14ac:dyDescent="0.25">
      <c r="C1199"/>
      <c r="N1199"/>
    </row>
    <row r="1200" spans="3:14" x14ac:dyDescent="0.25">
      <c r="C1200"/>
      <c r="N1200"/>
    </row>
    <row r="1201" spans="3:14" x14ac:dyDescent="0.25">
      <c r="C1201"/>
      <c r="N1201"/>
    </row>
    <row r="1202" spans="3:14" x14ac:dyDescent="0.25">
      <c r="C1202"/>
      <c r="N1202"/>
    </row>
    <row r="1203" spans="3:14" x14ac:dyDescent="0.25">
      <c r="C1203"/>
      <c r="N1203"/>
    </row>
    <row r="1204" spans="3:14" x14ac:dyDescent="0.25">
      <c r="C1204"/>
      <c r="N1204"/>
    </row>
    <row r="1205" spans="3:14" x14ac:dyDescent="0.25">
      <c r="C1205"/>
      <c r="N1205"/>
    </row>
    <row r="1206" spans="3:14" x14ac:dyDescent="0.25">
      <c r="C1206"/>
      <c r="N1206"/>
    </row>
    <row r="1207" spans="3:14" x14ac:dyDescent="0.25">
      <c r="C1207"/>
      <c r="N1207"/>
    </row>
    <row r="1208" spans="3:14" x14ac:dyDescent="0.25">
      <c r="C1208"/>
      <c r="N1208"/>
    </row>
    <row r="1209" spans="3:14" x14ac:dyDescent="0.25">
      <c r="C1209"/>
      <c r="N1209"/>
    </row>
    <row r="1210" spans="3:14" x14ac:dyDescent="0.25">
      <c r="C1210"/>
      <c r="N1210"/>
    </row>
    <row r="1211" spans="3:14" x14ac:dyDescent="0.25">
      <c r="C1211"/>
      <c r="N1211"/>
    </row>
    <row r="1212" spans="3:14" x14ac:dyDescent="0.25">
      <c r="C1212"/>
      <c r="N1212"/>
    </row>
    <row r="1213" spans="3:14" x14ac:dyDescent="0.25">
      <c r="C1213"/>
      <c r="N1213"/>
    </row>
    <row r="1214" spans="3:14" x14ac:dyDescent="0.25">
      <c r="C1214"/>
      <c r="N1214"/>
    </row>
    <row r="1215" spans="3:14" x14ac:dyDescent="0.25">
      <c r="C1215"/>
      <c r="N1215"/>
    </row>
    <row r="1216" spans="3:14" x14ac:dyDescent="0.25">
      <c r="C1216"/>
      <c r="N1216"/>
    </row>
    <row r="1217" spans="3:14" x14ac:dyDescent="0.25">
      <c r="C1217"/>
      <c r="N1217"/>
    </row>
    <row r="1218" spans="3:14" x14ac:dyDescent="0.25">
      <c r="C1218"/>
      <c r="N1218"/>
    </row>
    <row r="1219" spans="3:14" x14ac:dyDescent="0.25">
      <c r="C1219"/>
      <c r="N1219"/>
    </row>
    <row r="1220" spans="3:14" x14ac:dyDescent="0.25">
      <c r="C1220"/>
      <c r="N1220"/>
    </row>
    <row r="1221" spans="3:14" x14ac:dyDescent="0.25">
      <c r="C1221"/>
      <c r="N1221"/>
    </row>
    <row r="1222" spans="3:14" x14ac:dyDescent="0.25">
      <c r="C1222"/>
      <c r="N1222"/>
    </row>
    <row r="1223" spans="3:14" x14ac:dyDescent="0.25">
      <c r="C1223"/>
      <c r="N1223"/>
    </row>
    <row r="1224" spans="3:14" x14ac:dyDescent="0.25">
      <c r="C1224"/>
      <c r="N1224"/>
    </row>
    <row r="1225" spans="3:14" x14ac:dyDescent="0.25">
      <c r="C1225"/>
      <c r="N1225"/>
    </row>
    <row r="1226" spans="3:14" x14ac:dyDescent="0.25">
      <c r="C1226"/>
      <c r="N1226"/>
    </row>
    <row r="1227" spans="3:14" x14ac:dyDescent="0.25">
      <c r="C1227"/>
      <c r="N1227"/>
    </row>
    <row r="1228" spans="3:14" x14ac:dyDescent="0.25">
      <c r="C1228"/>
      <c r="N1228"/>
    </row>
    <row r="1229" spans="3:14" x14ac:dyDescent="0.25">
      <c r="C1229"/>
      <c r="N1229"/>
    </row>
    <row r="1230" spans="3:14" x14ac:dyDescent="0.25">
      <c r="C1230"/>
      <c r="N1230"/>
    </row>
    <row r="1231" spans="3:14" x14ac:dyDescent="0.25">
      <c r="C1231"/>
      <c r="N1231"/>
    </row>
    <row r="1232" spans="3:14" x14ac:dyDescent="0.25">
      <c r="C1232"/>
      <c r="N1232"/>
    </row>
    <row r="1233" spans="3:14" x14ac:dyDescent="0.25">
      <c r="C1233"/>
      <c r="N1233"/>
    </row>
    <row r="1234" spans="3:14" x14ac:dyDescent="0.25">
      <c r="C1234"/>
      <c r="N1234"/>
    </row>
    <row r="1235" spans="3:14" x14ac:dyDescent="0.25">
      <c r="C1235"/>
      <c r="N1235"/>
    </row>
    <row r="1236" spans="3:14" x14ac:dyDescent="0.25">
      <c r="C1236"/>
      <c r="N1236"/>
    </row>
    <row r="1237" spans="3:14" x14ac:dyDescent="0.25">
      <c r="C1237"/>
      <c r="N1237"/>
    </row>
    <row r="1238" spans="3:14" x14ac:dyDescent="0.25">
      <c r="C1238"/>
      <c r="N1238"/>
    </row>
    <row r="1239" spans="3:14" x14ac:dyDescent="0.25">
      <c r="C1239"/>
      <c r="N1239"/>
    </row>
    <row r="1240" spans="3:14" x14ac:dyDescent="0.25">
      <c r="C1240"/>
      <c r="N1240"/>
    </row>
    <row r="1241" spans="3:14" x14ac:dyDescent="0.25">
      <c r="C1241"/>
      <c r="N1241"/>
    </row>
    <row r="1242" spans="3:14" x14ac:dyDescent="0.25">
      <c r="C1242"/>
      <c r="N1242"/>
    </row>
    <row r="1243" spans="3:14" x14ac:dyDescent="0.25">
      <c r="C1243"/>
      <c r="N1243"/>
    </row>
    <row r="1244" spans="3:14" x14ac:dyDescent="0.25">
      <c r="C1244"/>
      <c r="N1244"/>
    </row>
    <row r="1245" spans="3:14" x14ac:dyDescent="0.25">
      <c r="C1245"/>
      <c r="N1245"/>
    </row>
    <row r="1246" spans="3:14" x14ac:dyDescent="0.25">
      <c r="C1246"/>
      <c r="N1246"/>
    </row>
    <row r="1247" spans="3:14" x14ac:dyDescent="0.25">
      <c r="C1247"/>
      <c r="N1247"/>
    </row>
    <row r="1248" spans="3:14" x14ac:dyDescent="0.25">
      <c r="C1248"/>
      <c r="N1248"/>
    </row>
    <row r="1249" spans="3:14" x14ac:dyDescent="0.25">
      <c r="C1249"/>
      <c r="N1249"/>
    </row>
    <row r="1250" spans="3:14" x14ac:dyDescent="0.25">
      <c r="C1250"/>
      <c r="N1250"/>
    </row>
    <row r="1251" spans="3:14" x14ac:dyDescent="0.25">
      <c r="C1251"/>
      <c r="N1251"/>
    </row>
    <row r="1252" spans="3:14" x14ac:dyDescent="0.25">
      <c r="C1252"/>
      <c r="N1252"/>
    </row>
    <row r="1253" spans="3:14" x14ac:dyDescent="0.25">
      <c r="C1253"/>
      <c r="N1253"/>
    </row>
    <row r="1254" spans="3:14" x14ac:dyDescent="0.25">
      <c r="C1254"/>
      <c r="N1254"/>
    </row>
    <row r="1255" spans="3:14" x14ac:dyDescent="0.25">
      <c r="C1255"/>
      <c r="N1255"/>
    </row>
    <row r="1256" spans="3:14" x14ac:dyDescent="0.25">
      <c r="C1256"/>
      <c r="N1256"/>
    </row>
    <row r="1257" spans="3:14" x14ac:dyDescent="0.25">
      <c r="C1257"/>
      <c r="N1257"/>
    </row>
    <row r="1258" spans="3:14" x14ac:dyDescent="0.25">
      <c r="C1258"/>
      <c r="N1258"/>
    </row>
    <row r="1259" spans="3:14" x14ac:dyDescent="0.25">
      <c r="C1259"/>
      <c r="N1259"/>
    </row>
    <row r="1260" spans="3:14" x14ac:dyDescent="0.25">
      <c r="C1260"/>
      <c r="N1260"/>
    </row>
    <row r="1261" spans="3:14" x14ac:dyDescent="0.25">
      <c r="C1261"/>
      <c r="N1261"/>
    </row>
    <row r="1262" spans="3:14" x14ac:dyDescent="0.25">
      <c r="C1262"/>
      <c r="N1262"/>
    </row>
    <row r="1263" spans="3:14" x14ac:dyDescent="0.25">
      <c r="C1263"/>
      <c r="N1263"/>
    </row>
    <row r="1264" spans="3:14" x14ac:dyDescent="0.25">
      <c r="C1264"/>
      <c r="N1264"/>
    </row>
    <row r="1265" spans="3:14" x14ac:dyDescent="0.25">
      <c r="C1265"/>
      <c r="N1265"/>
    </row>
    <row r="1266" spans="3:14" x14ac:dyDescent="0.25">
      <c r="C1266"/>
      <c r="N1266"/>
    </row>
    <row r="1267" spans="3:14" x14ac:dyDescent="0.25">
      <c r="C1267"/>
      <c r="N1267"/>
    </row>
    <row r="1268" spans="3:14" x14ac:dyDescent="0.25">
      <c r="C1268"/>
      <c r="N1268"/>
    </row>
    <row r="1269" spans="3:14" x14ac:dyDescent="0.25">
      <c r="C1269"/>
      <c r="N1269"/>
    </row>
    <row r="1270" spans="3:14" x14ac:dyDescent="0.25">
      <c r="C1270"/>
      <c r="N1270"/>
    </row>
    <row r="1271" spans="3:14" x14ac:dyDescent="0.25">
      <c r="C1271"/>
      <c r="N1271"/>
    </row>
    <row r="1272" spans="3:14" x14ac:dyDescent="0.25">
      <c r="C1272"/>
      <c r="N1272"/>
    </row>
    <row r="1273" spans="3:14" x14ac:dyDescent="0.25">
      <c r="C1273"/>
      <c r="N1273"/>
    </row>
    <row r="1274" spans="3:14" x14ac:dyDescent="0.25">
      <c r="C1274"/>
      <c r="N1274"/>
    </row>
    <row r="1275" spans="3:14" x14ac:dyDescent="0.25">
      <c r="C1275"/>
      <c r="N1275"/>
    </row>
    <row r="1276" spans="3:14" x14ac:dyDescent="0.25">
      <c r="C1276"/>
      <c r="N1276"/>
    </row>
    <row r="1277" spans="3:14" x14ac:dyDescent="0.25">
      <c r="C1277"/>
      <c r="N1277"/>
    </row>
    <row r="1278" spans="3:14" x14ac:dyDescent="0.25">
      <c r="C1278"/>
      <c r="N1278"/>
    </row>
    <row r="1279" spans="3:14" x14ac:dyDescent="0.25">
      <c r="C1279"/>
      <c r="N1279"/>
    </row>
    <row r="1280" spans="3:14" x14ac:dyDescent="0.25">
      <c r="C1280"/>
      <c r="N1280"/>
    </row>
    <row r="1281" spans="3:14" x14ac:dyDescent="0.25">
      <c r="C1281"/>
      <c r="N1281"/>
    </row>
    <row r="1282" spans="3:14" x14ac:dyDescent="0.25">
      <c r="C1282"/>
      <c r="N1282"/>
    </row>
    <row r="1283" spans="3:14" x14ac:dyDescent="0.25">
      <c r="C1283"/>
      <c r="N1283"/>
    </row>
    <row r="1284" spans="3:14" x14ac:dyDescent="0.25">
      <c r="C1284"/>
      <c r="N1284"/>
    </row>
    <row r="1285" spans="3:14" x14ac:dyDescent="0.25">
      <c r="C1285"/>
      <c r="N1285"/>
    </row>
    <row r="1286" spans="3:14" x14ac:dyDescent="0.25">
      <c r="C1286"/>
      <c r="N1286"/>
    </row>
    <row r="1287" spans="3:14" x14ac:dyDescent="0.25">
      <c r="C1287"/>
      <c r="N1287"/>
    </row>
    <row r="1288" spans="3:14" x14ac:dyDescent="0.25">
      <c r="C1288"/>
      <c r="N1288"/>
    </row>
    <row r="1289" spans="3:14" x14ac:dyDescent="0.25">
      <c r="C1289"/>
      <c r="N1289"/>
    </row>
    <row r="1290" spans="3:14" x14ac:dyDescent="0.25">
      <c r="C1290"/>
      <c r="N1290"/>
    </row>
    <row r="1291" spans="3:14" x14ac:dyDescent="0.25">
      <c r="C1291"/>
      <c r="N1291"/>
    </row>
    <row r="1292" spans="3:14" x14ac:dyDescent="0.25">
      <c r="C1292"/>
      <c r="N1292"/>
    </row>
    <row r="1293" spans="3:14" x14ac:dyDescent="0.25">
      <c r="C1293"/>
      <c r="N1293"/>
    </row>
    <row r="1294" spans="3:14" x14ac:dyDescent="0.25">
      <c r="C1294"/>
      <c r="N1294"/>
    </row>
    <row r="1295" spans="3:14" x14ac:dyDescent="0.25">
      <c r="C1295"/>
      <c r="N1295"/>
    </row>
    <row r="1296" spans="3:14" x14ac:dyDescent="0.25">
      <c r="C1296"/>
      <c r="N1296"/>
    </row>
    <row r="1297" spans="3:14" x14ac:dyDescent="0.25">
      <c r="C1297"/>
      <c r="N1297"/>
    </row>
    <row r="1298" spans="3:14" x14ac:dyDescent="0.25">
      <c r="C1298"/>
      <c r="N1298"/>
    </row>
    <row r="1299" spans="3:14" x14ac:dyDescent="0.25">
      <c r="C1299"/>
      <c r="N1299"/>
    </row>
    <row r="1300" spans="3:14" x14ac:dyDescent="0.25">
      <c r="C1300"/>
      <c r="N1300"/>
    </row>
    <row r="1301" spans="3:14" x14ac:dyDescent="0.25">
      <c r="C1301"/>
      <c r="N1301"/>
    </row>
    <row r="1302" spans="3:14" x14ac:dyDescent="0.25">
      <c r="C1302"/>
      <c r="N1302"/>
    </row>
    <row r="1303" spans="3:14" x14ac:dyDescent="0.25">
      <c r="C1303"/>
      <c r="N1303"/>
    </row>
    <row r="1304" spans="3:14" x14ac:dyDescent="0.25">
      <c r="C1304"/>
      <c r="N1304"/>
    </row>
    <row r="1305" spans="3:14" x14ac:dyDescent="0.25">
      <c r="C1305"/>
      <c r="N1305"/>
    </row>
    <row r="1306" spans="3:14" x14ac:dyDescent="0.25">
      <c r="C1306"/>
      <c r="N1306"/>
    </row>
    <row r="1307" spans="3:14" x14ac:dyDescent="0.25">
      <c r="C1307"/>
      <c r="N1307"/>
    </row>
    <row r="1308" spans="3:14" x14ac:dyDescent="0.25">
      <c r="C1308"/>
      <c r="N1308"/>
    </row>
    <row r="1309" spans="3:14" x14ac:dyDescent="0.25">
      <c r="C1309"/>
      <c r="N1309"/>
    </row>
    <row r="1310" spans="3:14" x14ac:dyDescent="0.25">
      <c r="C1310"/>
      <c r="N1310"/>
    </row>
    <row r="1311" spans="3:14" x14ac:dyDescent="0.25">
      <c r="C1311"/>
      <c r="N1311"/>
    </row>
    <row r="1312" spans="3:14" x14ac:dyDescent="0.25">
      <c r="C1312"/>
      <c r="N1312"/>
    </row>
    <row r="1313" spans="3:14" x14ac:dyDescent="0.25">
      <c r="C1313"/>
      <c r="N1313"/>
    </row>
    <row r="1314" spans="3:14" x14ac:dyDescent="0.25">
      <c r="C1314"/>
      <c r="N1314"/>
    </row>
    <row r="1315" spans="3:14" x14ac:dyDescent="0.25">
      <c r="C1315"/>
      <c r="N1315"/>
    </row>
    <row r="1316" spans="3:14" x14ac:dyDescent="0.25">
      <c r="C1316"/>
      <c r="N1316"/>
    </row>
    <row r="1317" spans="3:14" x14ac:dyDescent="0.25">
      <c r="C1317"/>
      <c r="N1317"/>
    </row>
    <row r="1318" spans="3:14" x14ac:dyDescent="0.25">
      <c r="C1318"/>
      <c r="N1318"/>
    </row>
    <row r="1319" spans="3:14" x14ac:dyDescent="0.25">
      <c r="C1319"/>
      <c r="N1319"/>
    </row>
    <row r="1320" spans="3:14" x14ac:dyDescent="0.25">
      <c r="C1320"/>
      <c r="N1320"/>
    </row>
    <row r="1321" spans="3:14" x14ac:dyDescent="0.25">
      <c r="C1321"/>
      <c r="N1321"/>
    </row>
    <row r="1322" spans="3:14" x14ac:dyDescent="0.25">
      <c r="C1322"/>
      <c r="N1322"/>
    </row>
    <row r="1323" spans="3:14" x14ac:dyDescent="0.25">
      <c r="C1323"/>
      <c r="N1323"/>
    </row>
    <row r="1324" spans="3:14" x14ac:dyDescent="0.25">
      <c r="C1324"/>
      <c r="N1324"/>
    </row>
    <row r="1325" spans="3:14" x14ac:dyDescent="0.25">
      <c r="C1325"/>
      <c r="N1325"/>
    </row>
    <row r="1326" spans="3:14" x14ac:dyDescent="0.25">
      <c r="C1326"/>
      <c r="N1326"/>
    </row>
    <row r="1327" spans="3:14" x14ac:dyDescent="0.25">
      <c r="C1327"/>
      <c r="N1327"/>
    </row>
    <row r="1328" spans="3:14" x14ac:dyDescent="0.25">
      <c r="C1328"/>
      <c r="N1328"/>
    </row>
    <row r="1329" spans="3:14" x14ac:dyDescent="0.25">
      <c r="C1329"/>
      <c r="N1329"/>
    </row>
    <row r="1330" spans="3:14" x14ac:dyDescent="0.25">
      <c r="C1330"/>
      <c r="N1330"/>
    </row>
    <row r="1331" spans="3:14" x14ac:dyDescent="0.25">
      <c r="C1331"/>
      <c r="N1331"/>
    </row>
    <row r="1332" spans="3:14" x14ac:dyDescent="0.25">
      <c r="C1332"/>
      <c r="N1332"/>
    </row>
    <row r="1333" spans="3:14" x14ac:dyDescent="0.25">
      <c r="C1333"/>
      <c r="N1333"/>
    </row>
    <row r="1334" spans="3:14" x14ac:dyDescent="0.25">
      <c r="C1334"/>
      <c r="N1334"/>
    </row>
    <row r="1335" spans="3:14" x14ac:dyDescent="0.25">
      <c r="C1335"/>
      <c r="N1335"/>
    </row>
    <row r="1336" spans="3:14" x14ac:dyDescent="0.25">
      <c r="C1336"/>
      <c r="N1336"/>
    </row>
    <row r="1337" spans="3:14" x14ac:dyDescent="0.25">
      <c r="C1337"/>
      <c r="N1337"/>
    </row>
    <row r="1338" spans="3:14" x14ac:dyDescent="0.25">
      <c r="C1338"/>
      <c r="N1338"/>
    </row>
    <row r="1339" spans="3:14" x14ac:dyDescent="0.25">
      <c r="C1339"/>
      <c r="N1339"/>
    </row>
    <row r="1340" spans="3:14" x14ac:dyDescent="0.25">
      <c r="C1340"/>
      <c r="N1340"/>
    </row>
    <row r="1341" spans="3:14" x14ac:dyDescent="0.25">
      <c r="C1341"/>
      <c r="N1341"/>
    </row>
    <row r="1342" spans="3:14" x14ac:dyDescent="0.25">
      <c r="C1342"/>
      <c r="N1342"/>
    </row>
    <row r="1343" spans="3:14" x14ac:dyDescent="0.25">
      <c r="C1343"/>
      <c r="N1343"/>
    </row>
    <row r="1344" spans="3:14" x14ac:dyDescent="0.25">
      <c r="C1344"/>
      <c r="N1344"/>
    </row>
    <row r="1345" spans="3:14" x14ac:dyDescent="0.25">
      <c r="C1345"/>
      <c r="N1345"/>
    </row>
    <row r="1346" spans="3:14" x14ac:dyDescent="0.25">
      <c r="C1346"/>
      <c r="N1346"/>
    </row>
    <row r="1347" spans="3:14" x14ac:dyDescent="0.25">
      <c r="C1347"/>
      <c r="N1347"/>
    </row>
    <row r="1348" spans="3:14" x14ac:dyDescent="0.25">
      <c r="C1348"/>
      <c r="N1348"/>
    </row>
    <row r="1349" spans="3:14" x14ac:dyDescent="0.25">
      <c r="C1349"/>
      <c r="N1349"/>
    </row>
    <row r="1350" spans="3:14" x14ac:dyDescent="0.25">
      <c r="C1350"/>
      <c r="N1350"/>
    </row>
    <row r="1351" spans="3:14" x14ac:dyDescent="0.25">
      <c r="C1351"/>
      <c r="N1351"/>
    </row>
    <row r="1352" spans="3:14" x14ac:dyDescent="0.25">
      <c r="C1352"/>
      <c r="N1352"/>
    </row>
    <row r="1353" spans="3:14" x14ac:dyDescent="0.25">
      <c r="C1353"/>
      <c r="N1353"/>
    </row>
    <row r="1354" spans="3:14" x14ac:dyDescent="0.25">
      <c r="C1354"/>
      <c r="N1354"/>
    </row>
    <row r="1355" spans="3:14" x14ac:dyDescent="0.25">
      <c r="C1355"/>
      <c r="N1355"/>
    </row>
    <row r="1356" spans="3:14" x14ac:dyDescent="0.25">
      <c r="C1356"/>
      <c r="N1356"/>
    </row>
    <row r="1357" spans="3:14" x14ac:dyDescent="0.25">
      <c r="C1357"/>
      <c r="N1357"/>
    </row>
    <row r="1358" spans="3:14" x14ac:dyDescent="0.25">
      <c r="C1358"/>
      <c r="N1358"/>
    </row>
    <row r="1359" spans="3:14" x14ac:dyDescent="0.25">
      <c r="C1359"/>
      <c r="N1359"/>
    </row>
    <row r="1360" spans="3:14" x14ac:dyDescent="0.25">
      <c r="C1360"/>
      <c r="N1360"/>
    </row>
    <row r="1361" spans="3:14" x14ac:dyDescent="0.25">
      <c r="C1361"/>
      <c r="N1361"/>
    </row>
    <row r="1362" spans="3:14" x14ac:dyDescent="0.25">
      <c r="C1362"/>
      <c r="N1362"/>
    </row>
    <row r="1363" spans="3:14" x14ac:dyDescent="0.25">
      <c r="C1363"/>
      <c r="N1363"/>
    </row>
    <row r="1364" spans="3:14" x14ac:dyDescent="0.25">
      <c r="C1364"/>
      <c r="N1364"/>
    </row>
    <row r="1365" spans="3:14" x14ac:dyDescent="0.25">
      <c r="C1365"/>
      <c r="N1365"/>
    </row>
    <row r="1366" spans="3:14" x14ac:dyDescent="0.25">
      <c r="C1366"/>
      <c r="N1366"/>
    </row>
    <row r="1367" spans="3:14" x14ac:dyDescent="0.25">
      <c r="C1367"/>
      <c r="N1367"/>
    </row>
    <row r="1368" spans="3:14" x14ac:dyDescent="0.25">
      <c r="C1368"/>
      <c r="N1368"/>
    </row>
    <row r="1369" spans="3:14" x14ac:dyDescent="0.25">
      <c r="C1369"/>
      <c r="N1369"/>
    </row>
    <row r="1370" spans="3:14" x14ac:dyDescent="0.25">
      <c r="C1370"/>
      <c r="N1370"/>
    </row>
    <row r="1371" spans="3:14" x14ac:dyDescent="0.25">
      <c r="C1371"/>
      <c r="N1371"/>
    </row>
    <row r="1372" spans="3:14" x14ac:dyDescent="0.25">
      <c r="C1372"/>
      <c r="N1372"/>
    </row>
    <row r="1373" spans="3:14" x14ac:dyDescent="0.25">
      <c r="C1373"/>
      <c r="N1373"/>
    </row>
    <row r="1374" spans="3:14" x14ac:dyDescent="0.25">
      <c r="C1374"/>
      <c r="N1374"/>
    </row>
    <row r="1375" spans="3:14" x14ac:dyDescent="0.25">
      <c r="C1375"/>
      <c r="N1375"/>
    </row>
    <row r="1376" spans="3:14" x14ac:dyDescent="0.25">
      <c r="C1376"/>
      <c r="N1376"/>
    </row>
    <row r="1377" spans="3:14" x14ac:dyDescent="0.25">
      <c r="C1377"/>
      <c r="N1377"/>
    </row>
    <row r="1378" spans="3:14" x14ac:dyDescent="0.25">
      <c r="C1378"/>
      <c r="N1378"/>
    </row>
    <row r="1379" spans="3:14" x14ac:dyDescent="0.25">
      <c r="C1379"/>
      <c r="N1379"/>
    </row>
    <row r="1380" spans="3:14" x14ac:dyDescent="0.25">
      <c r="C1380"/>
      <c r="N1380"/>
    </row>
    <row r="1381" spans="3:14" x14ac:dyDescent="0.25">
      <c r="C1381"/>
      <c r="N1381"/>
    </row>
    <row r="1382" spans="3:14" x14ac:dyDescent="0.25">
      <c r="C1382"/>
      <c r="N1382"/>
    </row>
    <row r="1383" spans="3:14" x14ac:dyDescent="0.25">
      <c r="C1383"/>
      <c r="N1383"/>
    </row>
    <row r="1384" spans="3:14" x14ac:dyDescent="0.25">
      <c r="C1384"/>
      <c r="N1384"/>
    </row>
    <row r="1385" spans="3:14" x14ac:dyDescent="0.25">
      <c r="C1385"/>
      <c r="N1385"/>
    </row>
    <row r="1386" spans="3:14" x14ac:dyDescent="0.25">
      <c r="C1386"/>
      <c r="N1386"/>
    </row>
    <row r="1387" spans="3:14" x14ac:dyDescent="0.25">
      <c r="C1387"/>
      <c r="N1387"/>
    </row>
    <row r="1388" spans="3:14" x14ac:dyDescent="0.25">
      <c r="C1388"/>
      <c r="N1388"/>
    </row>
    <row r="1389" spans="3:14" x14ac:dyDescent="0.25">
      <c r="C1389"/>
      <c r="N1389"/>
    </row>
    <row r="1390" spans="3:14" x14ac:dyDescent="0.25">
      <c r="C1390"/>
      <c r="N1390"/>
    </row>
    <row r="1391" spans="3:14" x14ac:dyDescent="0.25">
      <c r="C1391"/>
      <c r="N1391"/>
    </row>
    <row r="1392" spans="3:14" x14ac:dyDescent="0.25">
      <c r="C1392"/>
      <c r="N1392"/>
    </row>
    <row r="1393" spans="3:14" x14ac:dyDescent="0.25">
      <c r="C1393"/>
      <c r="N1393"/>
    </row>
    <row r="1394" spans="3:14" x14ac:dyDescent="0.25">
      <c r="C1394"/>
      <c r="N1394"/>
    </row>
    <row r="1395" spans="3:14" x14ac:dyDescent="0.25">
      <c r="C1395"/>
      <c r="N1395"/>
    </row>
    <row r="1396" spans="3:14" x14ac:dyDescent="0.25">
      <c r="C1396"/>
      <c r="N1396"/>
    </row>
    <row r="1397" spans="3:14" x14ac:dyDescent="0.25">
      <c r="C1397"/>
      <c r="N1397"/>
    </row>
    <row r="1398" spans="3:14" x14ac:dyDescent="0.25">
      <c r="C1398"/>
      <c r="N1398"/>
    </row>
    <row r="1399" spans="3:14" x14ac:dyDescent="0.25">
      <c r="C1399"/>
      <c r="N1399"/>
    </row>
    <row r="1400" spans="3:14" x14ac:dyDescent="0.25">
      <c r="C1400"/>
      <c r="N1400"/>
    </row>
    <row r="1401" spans="3:14" x14ac:dyDescent="0.25">
      <c r="C1401"/>
      <c r="N1401"/>
    </row>
    <row r="1402" spans="3:14" x14ac:dyDescent="0.25">
      <c r="C1402"/>
      <c r="N1402"/>
    </row>
    <row r="1403" spans="3:14" x14ac:dyDescent="0.25">
      <c r="C1403"/>
      <c r="N1403"/>
    </row>
    <row r="1404" spans="3:14" x14ac:dyDescent="0.25">
      <c r="C1404"/>
      <c r="N1404"/>
    </row>
    <row r="1405" spans="3:14" x14ac:dyDescent="0.25">
      <c r="C1405"/>
      <c r="N1405"/>
    </row>
    <row r="1406" spans="3:14" x14ac:dyDescent="0.25">
      <c r="C1406"/>
      <c r="N1406"/>
    </row>
    <row r="1407" spans="3:14" x14ac:dyDescent="0.25">
      <c r="C1407"/>
      <c r="N1407"/>
    </row>
    <row r="1408" spans="3:14" x14ac:dyDescent="0.25">
      <c r="C1408"/>
      <c r="N1408"/>
    </row>
    <row r="1409" spans="3:14" x14ac:dyDescent="0.25">
      <c r="C1409"/>
      <c r="N1409"/>
    </row>
    <row r="1410" spans="3:14" x14ac:dyDescent="0.25">
      <c r="C1410"/>
      <c r="N1410"/>
    </row>
    <row r="1411" spans="3:14" x14ac:dyDescent="0.25">
      <c r="C1411"/>
      <c r="N1411"/>
    </row>
    <row r="1412" spans="3:14" x14ac:dyDescent="0.25">
      <c r="C1412"/>
      <c r="N1412"/>
    </row>
    <row r="1413" spans="3:14" x14ac:dyDescent="0.25">
      <c r="C1413"/>
      <c r="N1413"/>
    </row>
    <row r="1414" spans="3:14" x14ac:dyDescent="0.25">
      <c r="C1414"/>
      <c r="N1414"/>
    </row>
    <row r="1415" spans="3:14" x14ac:dyDescent="0.25">
      <c r="C1415"/>
      <c r="N1415"/>
    </row>
    <row r="1416" spans="3:14" x14ac:dyDescent="0.25">
      <c r="C1416"/>
      <c r="N1416"/>
    </row>
    <row r="1417" spans="3:14" x14ac:dyDescent="0.25">
      <c r="C1417"/>
      <c r="N1417"/>
    </row>
    <row r="1418" spans="3:14" x14ac:dyDescent="0.25">
      <c r="C1418"/>
      <c r="N1418"/>
    </row>
    <row r="1419" spans="3:14" x14ac:dyDescent="0.25">
      <c r="C1419"/>
      <c r="N1419"/>
    </row>
    <row r="1420" spans="3:14" x14ac:dyDescent="0.25">
      <c r="C1420"/>
      <c r="N1420"/>
    </row>
    <row r="1421" spans="3:14" x14ac:dyDescent="0.25">
      <c r="C1421"/>
      <c r="N1421"/>
    </row>
    <row r="1422" spans="3:14" x14ac:dyDescent="0.25">
      <c r="C1422"/>
      <c r="N1422"/>
    </row>
    <row r="1423" spans="3:14" x14ac:dyDescent="0.25">
      <c r="C1423"/>
      <c r="N1423"/>
    </row>
    <row r="1424" spans="3:14" x14ac:dyDescent="0.25">
      <c r="C1424"/>
      <c r="N1424"/>
    </row>
    <row r="1425" spans="3:14" x14ac:dyDescent="0.25">
      <c r="C1425"/>
      <c r="N1425"/>
    </row>
    <row r="1426" spans="3:14" x14ac:dyDescent="0.25">
      <c r="C1426"/>
      <c r="N1426"/>
    </row>
    <row r="1427" spans="3:14" x14ac:dyDescent="0.25">
      <c r="C1427"/>
      <c r="N1427"/>
    </row>
    <row r="1428" spans="3:14" x14ac:dyDescent="0.25">
      <c r="C1428"/>
      <c r="N1428"/>
    </row>
    <row r="1429" spans="3:14" x14ac:dyDescent="0.25">
      <c r="C1429"/>
      <c r="N1429"/>
    </row>
    <row r="1430" spans="3:14" x14ac:dyDescent="0.25">
      <c r="C1430"/>
      <c r="N1430"/>
    </row>
    <row r="1431" spans="3:14" x14ac:dyDescent="0.25">
      <c r="C1431"/>
      <c r="N1431"/>
    </row>
    <row r="1432" spans="3:14" x14ac:dyDescent="0.25">
      <c r="C1432"/>
      <c r="N1432"/>
    </row>
    <row r="1433" spans="3:14" x14ac:dyDescent="0.25">
      <c r="C1433"/>
      <c r="N1433"/>
    </row>
    <row r="1434" spans="3:14" x14ac:dyDescent="0.25">
      <c r="C1434"/>
      <c r="N1434"/>
    </row>
    <row r="1435" spans="3:14" x14ac:dyDescent="0.25">
      <c r="C1435"/>
      <c r="N1435"/>
    </row>
    <row r="1436" spans="3:14" x14ac:dyDescent="0.25">
      <c r="C1436"/>
      <c r="N1436"/>
    </row>
    <row r="1437" spans="3:14" x14ac:dyDescent="0.25">
      <c r="C1437"/>
      <c r="N1437"/>
    </row>
    <row r="1438" spans="3:14" x14ac:dyDescent="0.25">
      <c r="C1438"/>
      <c r="N1438"/>
    </row>
    <row r="1439" spans="3:14" x14ac:dyDescent="0.25">
      <c r="C1439"/>
      <c r="N1439"/>
    </row>
    <row r="1440" spans="3:14" x14ac:dyDescent="0.25">
      <c r="C1440"/>
      <c r="N1440"/>
    </row>
    <row r="1441" spans="3:14" x14ac:dyDescent="0.25">
      <c r="C1441"/>
      <c r="N1441"/>
    </row>
    <row r="1442" spans="3:14" x14ac:dyDescent="0.25">
      <c r="C1442"/>
      <c r="N1442"/>
    </row>
    <row r="1443" spans="3:14" x14ac:dyDescent="0.25">
      <c r="C1443"/>
      <c r="N1443"/>
    </row>
    <row r="1444" spans="3:14" x14ac:dyDescent="0.25">
      <c r="C1444"/>
      <c r="N1444"/>
    </row>
    <row r="1445" spans="3:14" x14ac:dyDescent="0.25">
      <c r="C1445"/>
      <c r="N1445"/>
    </row>
    <row r="1446" spans="3:14" x14ac:dyDescent="0.25">
      <c r="C1446"/>
      <c r="N1446"/>
    </row>
    <row r="1447" spans="3:14" x14ac:dyDescent="0.25">
      <c r="C1447"/>
      <c r="N1447"/>
    </row>
    <row r="1448" spans="3:14" x14ac:dyDescent="0.25">
      <c r="C1448"/>
      <c r="N1448"/>
    </row>
    <row r="1449" spans="3:14" x14ac:dyDescent="0.25">
      <c r="C1449"/>
      <c r="N1449"/>
    </row>
    <row r="1450" spans="3:14" x14ac:dyDescent="0.25">
      <c r="C1450"/>
      <c r="N1450"/>
    </row>
    <row r="1451" spans="3:14" x14ac:dyDescent="0.25">
      <c r="C1451"/>
      <c r="N1451"/>
    </row>
    <row r="1452" spans="3:14" x14ac:dyDescent="0.25">
      <c r="C1452"/>
      <c r="N1452"/>
    </row>
    <row r="1453" spans="3:14" x14ac:dyDescent="0.25">
      <c r="C1453"/>
      <c r="N1453"/>
    </row>
    <row r="1454" spans="3:14" x14ac:dyDescent="0.25">
      <c r="C1454"/>
      <c r="N1454"/>
    </row>
    <row r="1455" spans="3:14" x14ac:dyDescent="0.25">
      <c r="C1455"/>
      <c r="N1455"/>
    </row>
    <row r="1456" spans="3:14" x14ac:dyDescent="0.25">
      <c r="C1456"/>
      <c r="N1456"/>
    </row>
    <row r="1457" spans="3:14" x14ac:dyDescent="0.25">
      <c r="C1457"/>
      <c r="N1457"/>
    </row>
    <row r="1458" spans="3:14" x14ac:dyDescent="0.25">
      <c r="C1458"/>
      <c r="N1458"/>
    </row>
    <row r="1459" spans="3:14" x14ac:dyDescent="0.25">
      <c r="C1459"/>
      <c r="N1459"/>
    </row>
    <row r="1460" spans="3:14" x14ac:dyDescent="0.25">
      <c r="C1460"/>
      <c r="N1460"/>
    </row>
    <row r="1461" spans="3:14" x14ac:dyDescent="0.25">
      <c r="C1461"/>
      <c r="N1461"/>
    </row>
    <row r="1462" spans="3:14" x14ac:dyDescent="0.25">
      <c r="C1462"/>
      <c r="N1462"/>
    </row>
    <row r="1463" spans="3:14" x14ac:dyDescent="0.25">
      <c r="C1463"/>
      <c r="N1463"/>
    </row>
    <row r="1464" spans="3:14" x14ac:dyDescent="0.25">
      <c r="C1464"/>
      <c r="N1464"/>
    </row>
    <row r="1465" spans="3:14" x14ac:dyDescent="0.25">
      <c r="C1465"/>
      <c r="N1465"/>
    </row>
    <row r="1466" spans="3:14" x14ac:dyDescent="0.25">
      <c r="C1466"/>
      <c r="N1466"/>
    </row>
    <row r="1467" spans="3:14" x14ac:dyDescent="0.25">
      <c r="C1467"/>
      <c r="N1467"/>
    </row>
    <row r="1468" spans="3:14" x14ac:dyDescent="0.25">
      <c r="C1468"/>
      <c r="N1468"/>
    </row>
    <row r="1469" spans="3:14" x14ac:dyDescent="0.25">
      <c r="C1469"/>
      <c r="N1469"/>
    </row>
    <row r="1470" spans="3:14" x14ac:dyDescent="0.25">
      <c r="C1470"/>
      <c r="N1470"/>
    </row>
    <row r="1471" spans="3:14" x14ac:dyDescent="0.25">
      <c r="C1471"/>
      <c r="N1471"/>
    </row>
    <row r="1472" spans="3:14" x14ac:dyDescent="0.25">
      <c r="C1472"/>
      <c r="N1472"/>
    </row>
    <row r="1473" spans="3:14" x14ac:dyDescent="0.25">
      <c r="C1473"/>
      <c r="N1473"/>
    </row>
    <row r="1474" spans="3:14" x14ac:dyDescent="0.25">
      <c r="C1474"/>
      <c r="N1474"/>
    </row>
    <row r="1475" spans="3:14" x14ac:dyDescent="0.25">
      <c r="C1475"/>
      <c r="N1475"/>
    </row>
    <row r="1476" spans="3:14" x14ac:dyDescent="0.25">
      <c r="C1476"/>
      <c r="N1476"/>
    </row>
    <row r="1477" spans="3:14" x14ac:dyDescent="0.25">
      <c r="C1477"/>
      <c r="N1477"/>
    </row>
    <row r="1478" spans="3:14" x14ac:dyDescent="0.25">
      <c r="C1478"/>
      <c r="N1478"/>
    </row>
    <row r="1479" spans="3:14" x14ac:dyDescent="0.25">
      <c r="C1479"/>
      <c r="N1479"/>
    </row>
    <row r="1480" spans="3:14" x14ac:dyDescent="0.25">
      <c r="C1480"/>
      <c r="N1480"/>
    </row>
    <row r="1481" spans="3:14" x14ac:dyDescent="0.25">
      <c r="C1481"/>
      <c r="N1481"/>
    </row>
    <row r="1482" spans="3:14" x14ac:dyDescent="0.25">
      <c r="C1482"/>
      <c r="N1482"/>
    </row>
    <row r="1483" spans="3:14" x14ac:dyDescent="0.25">
      <c r="C1483"/>
      <c r="N1483"/>
    </row>
    <row r="1484" spans="3:14" x14ac:dyDescent="0.25">
      <c r="C1484"/>
      <c r="N1484"/>
    </row>
    <row r="1485" spans="3:14" x14ac:dyDescent="0.25">
      <c r="C1485"/>
      <c r="N1485"/>
    </row>
    <row r="1486" spans="3:14" x14ac:dyDescent="0.25">
      <c r="C1486"/>
      <c r="N1486"/>
    </row>
    <row r="1487" spans="3:14" x14ac:dyDescent="0.25">
      <c r="C1487"/>
      <c r="N1487"/>
    </row>
    <row r="1488" spans="3:14" x14ac:dyDescent="0.25">
      <c r="C1488"/>
      <c r="N1488"/>
    </row>
    <row r="1489" spans="3:14" x14ac:dyDescent="0.25">
      <c r="C1489"/>
      <c r="N1489"/>
    </row>
    <row r="1490" spans="3:14" x14ac:dyDescent="0.25">
      <c r="C1490"/>
      <c r="N1490"/>
    </row>
    <row r="1491" spans="3:14" x14ac:dyDescent="0.25">
      <c r="C1491"/>
      <c r="N1491"/>
    </row>
    <row r="1492" spans="3:14" x14ac:dyDescent="0.25">
      <c r="C1492"/>
      <c r="N1492"/>
    </row>
    <row r="1493" spans="3:14" x14ac:dyDescent="0.25">
      <c r="C1493"/>
      <c r="N1493"/>
    </row>
    <row r="1494" spans="3:14" x14ac:dyDescent="0.25">
      <c r="C1494"/>
      <c r="N1494"/>
    </row>
    <row r="1495" spans="3:14" x14ac:dyDescent="0.25">
      <c r="C1495"/>
      <c r="N1495"/>
    </row>
    <row r="1496" spans="3:14" x14ac:dyDescent="0.25">
      <c r="C1496"/>
      <c r="N1496"/>
    </row>
    <row r="1497" spans="3:14" x14ac:dyDescent="0.25">
      <c r="C1497"/>
      <c r="N1497"/>
    </row>
    <row r="1498" spans="3:14" x14ac:dyDescent="0.25">
      <c r="C1498"/>
      <c r="N1498"/>
    </row>
    <row r="1499" spans="3:14" x14ac:dyDescent="0.25">
      <c r="C1499"/>
      <c r="N1499"/>
    </row>
    <row r="1500" spans="3:14" x14ac:dyDescent="0.25">
      <c r="C1500"/>
      <c r="N1500"/>
    </row>
    <row r="1501" spans="3:14" x14ac:dyDescent="0.25">
      <c r="C1501"/>
      <c r="N1501"/>
    </row>
    <row r="1502" spans="3:14" x14ac:dyDescent="0.25">
      <c r="C1502"/>
      <c r="N1502"/>
    </row>
    <row r="1503" spans="3:14" x14ac:dyDescent="0.25">
      <c r="C1503"/>
      <c r="N1503"/>
    </row>
    <row r="1504" spans="3:14" x14ac:dyDescent="0.25">
      <c r="C1504"/>
      <c r="N1504"/>
    </row>
    <row r="1505" spans="3:14" x14ac:dyDescent="0.25">
      <c r="C1505"/>
      <c r="N1505"/>
    </row>
    <row r="1506" spans="3:14" x14ac:dyDescent="0.25">
      <c r="C1506"/>
      <c r="N1506"/>
    </row>
    <row r="1507" spans="3:14" x14ac:dyDescent="0.25">
      <c r="C1507"/>
      <c r="N1507"/>
    </row>
    <row r="1508" spans="3:14" x14ac:dyDescent="0.25">
      <c r="C1508"/>
      <c r="N1508"/>
    </row>
    <row r="1509" spans="3:14" x14ac:dyDescent="0.25">
      <c r="C1509"/>
      <c r="N1509"/>
    </row>
    <row r="1510" spans="3:14" x14ac:dyDescent="0.25">
      <c r="C1510"/>
      <c r="N1510"/>
    </row>
    <row r="1511" spans="3:14" x14ac:dyDescent="0.25">
      <c r="C1511"/>
      <c r="N1511"/>
    </row>
    <row r="1512" spans="3:14" x14ac:dyDescent="0.25">
      <c r="C1512"/>
      <c r="N1512"/>
    </row>
    <row r="1513" spans="3:14" x14ac:dyDescent="0.25">
      <c r="C1513"/>
      <c r="N1513"/>
    </row>
    <row r="1514" spans="3:14" x14ac:dyDescent="0.25">
      <c r="C1514"/>
      <c r="N1514"/>
    </row>
    <row r="1515" spans="3:14" x14ac:dyDescent="0.25">
      <c r="C1515"/>
      <c r="N1515"/>
    </row>
    <row r="1516" spans="3:14" x14ac:dyDescent="0.25">
      <c r="C1516"/>
      <c r="N1516"/>
    </row>
    <row r="1517" spans="3:14" x14ac:dyDescent="0.25">
      <c r="C1517"/>
      <c r="N1517"/>
    </row>
    <row r="1518" spans="3:14" x14ac:dyDescent="0.25">
      <c r="C1518"/>
      <c r="N1518"/>
    </row>
    <row r="1519" spans="3:14" x14ac:dyDescent="0.25">
      <c r="C1519"/>
      <c r="N1519"/>
    </row>
    <row r="1520" spans="3:14" x14ac:dyDescent="0.25">
      <c r="C1520"/>
      <c r="N1520"/>
    </row>
    <row r="1521" spans="3:14" x14ac:dyDescent="0.25">
      <c r="C1521"/>
      <c r="N1521"/>
    </row>
    <row r="1522" spans="3:14" x14ac:dyDescent="0.25">
      <c r="C1522"/>
      <c r="N1522"/>
    </row>
    <row r="1523" spans="3:14" x14ac:dyDescent="0.25">
      <c r="C1523"/>
      <c r="N1523"/>
    </row>
    <row r="1524" spans="3:14" x14ac:dyDescent="0.25">
      <c r="C1524"/>
      <c r="N1524"/>
    </row>
    <row r="1525" spans="3:14" x14ac:dyDescent="0.25">
      <c r="C1525"/>
      <c r="N1525"/>
    </row>
    <row r="1526" spans="3:14" x14ac:dyDescent="0.25">
      <c r="C1526"/>
      <c r="N1526"/>
    </row>
    <row r="1527" spans="3:14" x14ac:dyDescent="0.25">
      <c r="C1527"/>
      <c r="N1527"/>
    </row>
    <row r="1528" spans="3:14" x14ac:dyDescent="0.25">
      <c r="C1528"/>
      <c r="N1528"/>
    </row>
    <row r="1529" spans="3:14" x14ac:dyDescent="0.25">
      <c r="C1529"/>
      <c r="N1529"/>
    </row>
    <row r="1530" spans="3:14" x14ac:dyDescent="0.25">
      <c r="C1530"/>
      <c r="N1530"/>
    </row>
    <row r="1531" spans="3:14" x14ac:dyDescent="0.25">
      <c r="C1531"/>
      <c r="N1531"/>
    </row>
    <row r="1532" spans="3:14" x14ac:dyDescent="0.25">
      <c r="C1532"/>
      <c r="N1532"/>
    </row>
    <row r="1533" spans="3:14" x14ac:dyDescent="0.25">
      <c r="C1533"/>
      <c r="N1533"/>
    </row>
    <row r="1534" spans="3:14" x14ac:dyDescent="0.25">
      <c r="C1534"/>
      <c r="N1534"/>
    </row>
    <row r="1535" spans="3:14" x14ac:dyDescent="0.25">
      <c r="C1535"/>
      <c r="N1535"/>
    </row>
    <row r="1536" spans="3:14" x14ac:dyDescent="0.25">
      <c r="C1536"/>
      <c r="N1536"/>
    </row>
    <row r="1537" spans="3:14" x14ac:dyDescent="0.25">
      <c r="C1537"/>
      <c r="N1537"/>
    </row>
    <row r="1538" spans="3:14" x14ac:dyDescent="0.25">
      <c r="C1538"/>
      <c r="N1538"/>
    </row>
    <row r="1539" spans="3:14" x14ac:dyDescent="0.25">
      <c r="C1539"/>
      <c r="N1539"/>
    </row>
    <row r="1540" spans="3:14" x14ac:dyDescent="0.25">
      <c r="C1540"/>
      <c r="N1540"/>
    </row>
    <row r="1541" spans="3:14" x14ac:dyDescent="0.25">
      <c r="C1541"/>
      <c r="N1541"/>
    </row>
    <row r="1542" spans="3:14" x14ac:dyDescent="0.25">
      <c r="C1542"/>
      <c r="N1542"/>
    </row>
    <row r="1543" spans="3:14" x14ac:dyDescent="0.25">
      <c r="C1543"/>
      <c r="N1543"/>
    </row>
    <row r="1544" spans="3:14" x14ac:dyDescent="0.25">
      <c r="C1544"/>
      <c r="N1544"/>
    </row>
    <row r="1545" spans="3:14" x14ac:dyDescent="0.25">
      <c r="C1545"/>
      <c r="N1545"/>
    </row>
    <row r="1546" spans="3:14" x14ac:dyDescent="0.25">
      <c r="C1546"/>
      <c r="N1546"/>
    </row>
    <row r="1547" spans="3:14" x14ac:dyDescent="0.25">
      <c r="C1547"/>
      <c r="N1547"/>
    </row>
    <row r="1548" spans="3:14" x14ac:dyDescent="0.25">
      <c r="C1548"/>
      <c r="N1548"/>
    </row>
    <row r="1549" spans="3:14" x14ac:dyDescent="0.25">
      <c r="C1549"/>
      <c r="N1549"/>
    </row>
    <row r="1550" spans="3:14" x14ac:dyDescent="0.25">
      <c r="C1550"/>
      <c r="N1550"/>
    </row>
    <row r="1551" spans="3:14" x14ac:dyDescent="0.25">
      <c r="C1551"/>
      <c r="N1551"/>
    </row>
    <row r="1552" spans="3:14" x14ac:dyDescent="0.25">
      <c r="C1552"/>
      <c r="N1552"/>
    </row>
    <row r="1553" spans="3:14" x14ac:dyDescent="0.25">
      <c r="C1553"/>
      <c r="N1553"/>
    </row>
    <row r="1554" spans="3:14" x14ac:dyDescent="0.25">
      <c r="C1554"/>
      <c r="N1554"/>
    </row>
    <row r="1555" spans="3:14" x14ac:dyDescent="0.25">
      <c r="C1555"/>
      <c r="N1555"/>
    </row>
    <row r="1556" spans="3:14" x14ac:dyDescent="0.25">
      <c r="C1556"/>
      <c r="N1556"/>
    </row>
    <row r="1557" spans="3:14" x14ac:dyDescent="0.25">
      <c r="C1557"/>
      <c r="N1557"/>
    </row>
    <row r="1558" spans="3:14" x14ac:dyDescent="0.25">
      <c r="C1558"/>
      <c r="N1558"/>
    </row>
    <row r="1559" spans="3:14" x14ac:dyDescent="0.25">
      <c r="C1559"/>
      <c r="N1559"/>
    </row>
    <row r="1560" spans="3:14" x14ac:dyDescent="0.25">
      <c r="C1560"/>
      <c r="N1560"/>
    </row>
    <row r="1561" spans="3:14" x14ac:dyDescent="0.25">
      <c r="C1561"/>
      <c r="N1561"/>
    </row>
    <row r="1562" spans="3:14" x14ac:dyDescent="0.25">
      <c r="C1562"/>
      <c r="N1562"/>
    </row>
    <row r="1563" spans="3:14" x14ac:dyDescent="0.25">
      <c r="C1563"/>
      <c r="N1563"/>
    </row>
    <row r="1564" spans="3:14" x14ac:dyDescent="0.25">
      <c r="C1564"/>
      <c r="N1564"/>
    </row>
    <row r="1565" spans="3:14" x14ac:dyDescent="0.25">
      <c r="C1565"/>
      <c r="N1565"/>
    </row>
    <row r="1566" spans="3:14" x14ac:dyDescent="0.25">
      <c r="C1566"/>
      <c r="N1566"/>
    </row>
    <row r="1567" spans="3:14" x14ac:dyDescent="0.25">
      <c r="C1567"/>
      <c r="N1567"/>
    </row>
    <row r="1568" spans="3:14" x14ac:dyDescent="0.25">
      <c r="C1568"/>
      <c r="N1568"/>
    </row>
    <row r="1569" spans="3:14" x14ac:dyDescent="0.25">
      <c r="C1569"/>
      <c r="N1569"/>
    </row>
    <row r="1570" spans="3:14" x14ac:dyDescent="0.25">
      <c r="C1570"/>
      <c r="N1570"/>
    </row>
    <row r="1571" spans="3:14" x14ac:dyDescent="0.25">
      <c r="C1571"/>
      <c r="N1571"/>
    </row>
    <row r="1572" spans="3:14" x14ac:dyDescent="0.25">
      <c r="C1572"/>
      <c r="N1572"/>
    </row>
    <row r="1573" spans="3:14" x14ac:dyDescent="0.25">
      <c r="C1573"/>
      <c r="N1573"/>
    </row>
    <row r="1574" spans="3:14" x14ac:dyDescent="0.25">
      <c r="C1574"/>
      <c r="N1574"/>
    </row>
    <row r="1575" spans="3:14" x14ac:dyDescent="0.25">
      <c r="C1575"/>
      <c r="N1575"/>
    </row>
    <row r="1576" spans="3:14" x14ac:dyDescent="0.25">
      <c r="C1576"/>
      <c r="N1576"/>
    </row>
    <row r="1577" spans="3:14" x14ac:dyDescent="0.25">
      <c r="C1577"/>
      <c r="N1577"/>
    </row>
    <row r="1578" spans="3:14" x14ac:dyDescent="0.25">
      <c r="C1578"/>
      <c r="N1578"/>
    </row>
    <row r="1579" spans="3:14" x14ac:dyDescent="0.25">
      <c r="C1579"/>
      <c r="N1579"/>
    </row>
    <row r="1580" spans="3:14" x14ac:dyDescent="0.25">
      <c r="C1580"/>
      <c r="N1580"/>
    </row>
    <row r="1581" spans="3:14" x14ac:dyDescent="0.25">
      <c r="C1581"/>
      <c r="N1581"/>
    </row>
    <row r="1582" spans="3:14" x14ac:dyDescent="0.25">
      <c r="C1582"/>
      <c r="N1582"/>
    </row>
    <row r="1583" spans="3:14" x14ac:dyDescent="0.25">
      <c r="C1583"/>
      <c r="N1583"/>
    </row>
    <row r="1584" spans="3:14" x14ac:dyDescent="0.25">
      <c r="C1584"/>
      <c r="N1584"/>
    </row>
    <row r="1585" spans="3:14" x14ac:dyDescent="0.25">
      <c r="C1585"/>
      <c r="N1585"/>
    </row>
    <row r="1586" spans="3:14" x14ac:dyDescent="0.25">
      <c r="C1586"/>
      <c r="N1586"/>
    </row>
    <row r="1587" spans="3:14" x14ac:dyDescent="0.25">
      <c r="C1587"/>
      <c r="N1587"/>
    </row>
    <row r="1588" spans="3:14" x14ac:dyDescent="0.25">
      <c r="C1588"/>
      <c r="N1588"/>
    </row>
    <row r="1589" spans="3:14" x14ac:dyDescent="0.25">
      <c r="C1589"/>
      <c r="N1589"/>
    </row>
    <row r="1590" spans="3:14" x14ac:dyDescent="0.25">
      <c r="C1590"/>
      <c r="N1590"/>
    </row>
    <row r="1591" spans="3:14" x14ac:dyDescent="0.25">
      <c r="C1591"/>
      <c r="N1591"/>
    </row>
    <row r="1592" spans="3:14" x14ac:dyDescent="0.25">
      <c r="C1592"/>
      <c r="N1592"/>
    </row>
    <row r="1593" spans="3:14" x14ac:dyDescent="0.25">
      <c r="C1593"/>
      <c r="N1593"/>
    </row>
    <row r="1594" spans="3:14" x14ac:dyDescent="0.25">
      <c r="C1594"/>
      <c r="N1594"/>
    </row>
    <row r="1595" spans="3:14" x14ac:dyDescent="0.25">
      <c r="C1595"/>
      <c r="N1595"/>
    </row>
    <row r="1596" spans="3:14" x14ac:dyDescent="0.25">
      <c r="C1596"/>
      <c r="N1596"/>
    </row>
    <row r="1597" spans="3:14" x14ac:dyDescent="0.25">
      <c r="C1597"/>
      <c r="N1597"/>
    </row>
    <row r="1598" spans="3:14" x14ac:dyDescent="0.25">
      <c r="C1598"/>
      <c r="N1598"/>
    </row>
    <row r="1599" spans="3:14" x14ac:dyDescent="0.25">
      <c r="C1599"/>
      <c r="N1599"/>
    </row>
    <row r="1600" spans="3:14" x14ac:dyDescent="0.25">
      <c r="C1600"/>
      <c r="N1600"/>
    </row>
    <row r="1601" spans="3:14" x14ac:dyDescent="0.25">
      <c r="C1601"/>
      <c r="N1601"/>
    </row>
    <row r="1602" spans="3:14" x14ac:dyDescent="0.25">
      <c r="C1602"/>
      <c r="N1602"/>
    </row>
    <row r="1603" spans="3:14" x14ac:dyDescent="0.25">
      <c r="C1603"/>
      <c r="N1603"/>
    </row>
    <row r="1604" spans="3:14" x14ac:dyDescent="0.25">
      <c r="C1604"/>
      <c r="N1604"/>
    </row>
    <row r="1605" spans="3:14" x14ac:dyDescent="0.25">
      <c r="C1605"/>
      <c r="N1605"/>
    </row>
    <row r="1606" spans="3:14" x14ac:dyDescent="0.25">
      <c r="C1606"/>
      <c r="N1606"/>
    </row>
    <row r="1607" spans="3:14" x14ac:dyDescent="0.25">
      <c r="C1607"/>
      <c r="N1607"/>
    </row>
    <row r="1608" spans="3:14" x14ac:dyDescent="0.25">
      <c r="C1608"/>
      <c r="N1608"/>
    </row>
    <row r="1609" spans="3:14" x14ac:dyDescent="0.25">
      <c r="C1609"/>
      <c r="N1609"/>
    </row>
    <row r="1610" spans="3:14" x14ac:dyDescent="0.25">
      <c r="C1610"/>
      <c r="N1610"/>
    </row>
    <row r="1611" spans="3:14" x14ac:dyDescent="0.25">
      <c r="C1611"/>
      <c r="N1611"/>
    </row>
    <row r="1612" spans="3:14" x14ac:dyDescent="0.25">
      <c r="C1612"/>
      <c r="N1612"/>
    </row>
    <row r="1613" spans="3:14" x14ac:dyDescent="0.25">
      <c r="C1613"/>
      <c r="N1613"/>
    </row>
    <row r="1614" spans="3:14" x14ac:dyDescent="0.25">
      <c r="C1614"/>
      <c r="N1614"/>
    </row>
    <row r="1615" spans="3:14" x14ac:dyDescent="0.25">
      <c r="C1615"/>
      <c r="N1615"/>
    </row>
    <row r="1616" spans="3:14" x14ac:dyDescent="0.25">
      <c r="C1616"/>
      <c r="N1616"/>
    </row>
    <row r="1617" spans="3:14" x14ac:dyDescent="0.25">
      <c r="C1617"/>
      <c r="N1617"/>
    </row>
    <row r="1618" spans="3:14" x14ac:dyDescent="0.25">
      <c r="C1618"/>
      <c r="N1618"/>
    </row>
    <row r="1619" spans="3:14" x14ac:dyDescent="0.25">
      <c r="C1619"/>
      <c r="N1619"/>
    </row>
    <row r="1620" spans="3:14" x14ac:dyDescent="0.25">
      <c r="C1620"/>
      <c r="N1620"/>
    </row>
    <row r="1621" spans="3:14" x14ac:dyDescent="0.25">
      <c r="C1621"/>
      <c r="N1621"/>
    </row>
    <row r="1622" spans="3:14" x14ac:dyDescent="0.25">
      <c r="C1622"/>
      <c r="N1622"/>
    </row>
    <row r="1623" spans="3:14" x14ac:dyDescent="0.25">
      <c r="C1623"/>
      <c r="N1623"/>
    </row>
    <row r="1624" spans="3:14" x14ac:dyDescent="0.25">
      <c r="C1624"/>
      <c r="N1624"/>
    </row>
    <row r="1625" spans="3:14" x14ac:dyDescent="0.25">
      <c r="C1625"/>
      <c r="N1625"/>
    </row>
    <row r="1626" spans="3:14" x14ac:dyDescent="0.25">
      <c r="C1626"/>
      <c r="N1626"/>
    </row>
    <row r="1627" spans="3:14" x14ac:dyDescent="0.25">
      <c r="C1627"/>
      <c r="N1627"/>
    </row>
    <row r="1628" spans="3:14" x14ac:dyDescent="0.25">
      <c r="C1628"/>
      <c r="N1628"/>
    </row>
    <row r="1629" spans="3:14" x14ac:dyDescent="0.25">
      <c r="C1629"/>
      <c r="N1629"/>
    </row>
    <row r="1630" spans="3:14" x14ac:dyDescent="0.25">
      <c r="C1630"/>
      <c r="N1630"/>
    </row>
    <row r="1631" spans="3:14" x14ac:dyDescent="0.25">
      <c r="C1631"/>
      <c r="N1631"/>
    </row>
    <row r="1632" spans="3:14" x14ac:dyDescent="0.25">
      <c r="C1632"/>
      <c r="N1632"/>
    </row>
    <row r="1633" spans="3:14" x14ac:dyDescent="0.25">
      <c r="C1633"/>
      <c r="N1633"/>
    </row>
    <row r="1634" spans="3:14" x14ac:dyDescent="0.25">
      <c r="C1634"/>
      <c r="N1634"/>
    </row>
    <row r="1635" spans="3:14" x14ac:dyDescent="0.25">
      <c r="C1635"/>
      <c r="N1635"/>
    </row>
    <row r="1636" spans="3:14" x14ac:dyDescent="0.25">
      <c r="C1636"/>
      <c r="N1636"/>
    </row>
    <row r="1637" spans="3:14" x14ac:dyDescent="0.25">
      <c r="C1637"/>
      <c r="N1637"/>
    </row>
    <row r="1638" spans="3:14" x14ac:dyDescent="0.25">
      <c r="C1638"/>
      <c r="N1638"/>
    </row>
    <row r="1639" spans="3:14" x14ac:dyDescent="0.25">
      <c r="C1639"/>
      <c r="N1639"/>
    </row>
    <row r="1640" spans="3:14" x14ac:dyDescent="0.25">
      <c r="C1640"/>
      <c r="N1640"/>
    </row>
    <row r="1641" spans="3:14" x14ac:dyDescent="0.25">
      <c r="C1641"/>
      <c r="N1641"/>
    </row>
    <row r="1642" spans="3:14" x14ac:dyDescent="0.25">
      <c r="C1642"/>
      <c r="N1642"/>
    </row>
    <row r="1643" spans="3:14" x14ac:dyDescent="0.25">
      <c r="C1643"/>
      <c r="N1643"/>
    </row>
    <row r="1644" spans="3:14" x14ac:dyDescent="0.25">
      <c r="C1644"/>
      <c r="N1644"/>
    </row>
    <row r="1645" spans="3:14" x14ac:dyDescent="0.25">
      <c r="C1645"/>
      <c r="N1645"/>
    </row>
    <row r="1646" spans="3:14" x14ac:dyDescent="0.25">
      <c r="C1646"/>
      <c r="N1646"/>
    </row>
    <row r="1647" spans="3:14" x14ac:dyDescent="0.25">
      <c r="C1647"/>
      <c r="N1647"/>
    </row>
    <row r="1648" spans="3:14" x14ac:dyDescent="0.25">
      <c r="C1648"/>
      <c r="N1648"/>
    </row>
    <row r="1649" spans="3:14" x14ac:dyDescent="0.25">
      <c r="C1649"/>
      <c r="N1649"/>
    </row>
    <row r="1650" spans="3:14" x14ac:dyDescent="0.25">
      <c r="C1650"/>
      <c r="N1650"/>
    </row>
    <row r="1651" spans="3:14" x14ac:dyDescent="0.25">
      <c r="C1651"/>
      <c r="N1651"/>
    </row>
    <row r="1652" spans="3:14" x14ac:dyDescent="0.25">
      <c r="C1652"/>
      <c r="N1652"/>
    </row>
    <row r="1653" spans="3:14" x14ac:dyDescent="0.25">
      <c r="C1653"/>
      <c r="N1653"/>
    </row>
    <row r="1654" spans="3:14" x14ac:dyDescent="0.25">
      <c r="C1654"/>
      <c r="N1654"/>
    </row>
    <row r="1655" spans="3:14" x14ac:dyDescent="0.25">
      <c r="C1655"/>
      <c r="N1655"/>
    </row>
    <row r="1656" spans="3:14" x14ac:dyDescent="0.25">
      <c r="C1656"/>
      <c r="N1656"/>
    </row>
    <row r="1657" spans="3:14" x14ac:dyDescent="0.25">
      <c r="C1657"/>
      <c r="N1657"/>
    </row>
    <row r="1658" spans="3:14" x14ac:dyDescent="0.25">
      <c r="C1658"/>
      <c r="N1658"/>
    </row>
    <row r="1659" spans="3:14" x14ac:dyDescent="0.25">
      <c r="C1659"/>
      <c r="N1659"/>
    </row>
    <row r="1660" spans="3:14" x14ac:dyDescent="0.25">
      <c r="C1660"/>
      <c r="N1660"/>
    </row>
    <row r="1661" spans="3:14" x14ac:dyDescent="0.25">
      <c r="C1661"/>
      <c r="N1661"/>
    </row>
    <row r="1662" spans="3:14" x14ac:dyDescent="0.25">
      <c r="C1662"/>
      <c r="N1662"/>
    </row>
    <row r="1663" spans="3:14" x14ac:dyDescent="0.25">
      <c r="C1663"/>
      <c r="N1663"/>
    </row>
    <row r="1664" spans="3:14" x14ac:dyDescent="0.25">
      <c r="C1664"/>
      <c r="N1664"/>
    </row>
    <row r="1665" spans="3:14" x14ac:dyDescent="0.25">
      <c r="C1665"/>
      <c r="N1665"/>
    </row>
    <row r="1666" spans="3:14" x14ac:dyDescent="0.25">
      <c r="C1666"/>
      <c r="N1666"/>
    </row>
    <row r="1667" spans="3:14" x14ac:dyDescent="0.25">
      <c r="C1667"/>
      <c r="N1667"/>
    </row>
    <row r="1668" spans="3:14" x14ac:dyDescent="0.25">
      <c r="C1668"/>
      <c r="N1668"/>
    </row>
    <row r="1669" spans="3:14" x14ac:dyDescent="0.25">
      <c r="C1669"/>
      <c r="N1669"/>
    </row>
    <row r="1670" spans="3:14" x14ac:dyDescent="0.25">
      <c r="C1670"/>
      <c r="N1670"/>
    </row>
    <row r="1671" spans="3:14" x14ac:dyDescent="0.25">
      <c r="C1671"/>
      <c r="N1671"/>
    </row>
    <row r="1672" spans="3:14" x14ac:dyDescent="0.25">
      <c r="C1672"/>
      <c r="N1672"/>
    </row>
    <row r="1673" spans="3:14" x14ac:dyDescent="0.25">
      <c r="C1673"/>
      <c r="N1673"/>
    </row>
    <row r="1674" spans="3:14" x14ac:dyDescent="0.25">
      <c r="C1674"/>
      <c r="N1674"/>
    </row>
    <row r="1675" spans="3:14" x14ac:dyDescent="0.25">
      <c r="C1675"/>
      <c r="N1675"/>
    </row>
    <row r="1676" spans="3:14" x14ac:dyDescent="0.25">
      <c r="C1676"/>
      <c r="N1676"/>
    </row>
    <row r="1677" spans="3:14" x14ac:dyDescent="0.25">
      <c r="C1677"/>
      <c r="N1677"/>
    </row>
    <row r="1678" spans="3:14" x14ac:dyDescent="0.25">
      <c r="C1678"/>
      <c r="N1678"/>
    </row>
    <row r="1679" spans="3:14" x14ac:dyDescent="0.25">
      <c r="C1679"/>
      <c r="N1679"/>
    </row>
    <row r="1680" spans="3:14" x14ac:dyDescent="0.25">
      <c r="C1680"/>
      <c r="N1680"/>
    </row>
    <row r="1681" spans="3:14" x14ac:dyDescent="0.25">
      <c r="C1681"/>
      <c r="N1681"/>
    </row>
    <row r="1682" spans="3:14" x14ac:dyDescent="0.25">
      <c r="C1682"/>
      <c r="N1682"/>
    </row>
    <row r="1683" spans="3:14" x14ac:dyDescent="0.25">
      <c r="C1683"/>
      <c r="N1683"/>
    </row>
    <row r="1684" spans="3:14" x14ac:dyDescent="0.25">
      <c r="C1684"/>
      <c r="N1684"/>
    </row>
    <row r="1685" spans="3:14" x14ac:dyDescent="0.25">
      <c r="C1685"/>
      <c r="N1685"/>
    </row>
    <row r="1686" spans="3:14" x14ac:dyDescent="0.25">
      <c r="C1686"/>
      <c r="N1686"/>
    </row>
    <row r="1687" spans="3:14" x14ac:dyDescent="0.25">
      <c r="C1687"/>
      <c r="N1687"/>
    </row>
    <row r="1688" spans="3:14" x14ac:dyDescent="0.25">
      <c r="C1688"/>
      <c r="N1688"/>
    </row>
    <row r="1689" spans="3:14" x14ac:dyDescent="0.25">
      <c r="C1689"/>
      <c r="N1689"/>
    </row>
    <row r="1690" spans="3:14" x14ac:dyDescent="0.25">
      <c r="C1690"/>
      <c r="N1690"/>
    </row>
    <row r="1691" spans="3:14" x14ac:dyDescent="0.25">
      <c r="C1691"/>
      <c r="N1691"/>
    </row>
    <row r="1692" spans="3:14" x14ac:dyDescent="0.25">
      <c r="C1692"/>
      <c r="N1692"/>
    </row>
    <row r="1693" spans="3:14" x14ac:dyDescent="0.25">
      <c r="C1693"/>
      <c r="N1693"/>
    </row>
    <row r="1694" spans="3:14" x14ac:dyDescent="0.25">
      <c r="C1694"/>
      <c r="N1694"/>
    </row>
    <row r="1695" spans="3:14" x14ac:dyDescent="0.25">
      <c r="C1695"/>
      <c r="N1695"/>
    </row>
    <row r="1696" spans="3:14" x14ac:dyDescent="0.25">
      <c r="C1696"/>
      <c r="N1696"/>
    </row>
    <row r="1697" spans="3:14" x14ac:dyDescent="0.25">
      <c r="C1697"/>
      <c r="N1697"/>
    </row>
    <row r="1698" spans="3:14" x14ac:dyDescent="0.25">
      <c r="C1698"/>
      <c r="N1698"/>
    </row>
    <row r="1699" spans="3:14" x14ac:dyDescent="0.25">
      <c r="C1699"/>
      <c r="N1699"/>
    </row>
    <row r="1700" spans="3:14" x14ac:dyDescent="0.25">
      <c r="C1700"/>
      <c r="N1700"/>
    </row>
    <row r="1701" spans="3:14" x14ac:dyDescent="0.25">
      <c r="C1701"/>
      <c r="N1701"/>
    </row>
    <row r="1702" spans="3:14" x14ac:dyDescent="0.25">
      <c r="C1702"/>
      <c r="N1702"/>
    </row>
    <row r="1703" spans="3:14" x14ac:dyDescent="0.25">
      <c r="C1703"/>
      <c r="N1703"/>
    </row>
    <row r="1704" spans="3:14" x14ac:dyDescent="0.25">
      <c r="C1704"/>
      <c r="N1704"/>
    </row>
    <row r="1705" spans="3:14" x14ac:dyDescent="0.25">
      <c r="C1705"/>
      <c r="N1705"/>
    </row>
    <row r="1706" spans="3:14" x14ac:dyDescent="0.25">
      <c r="C1706"/>
      <c r="N1706"/>
    </row>
    <row r="1707" spans="3:14" x14ac:dyDescent="0.25">
      <c r="C1707"/>
      <c r="N1707"/>
    </row>
    <row r="1708" spans="3:14" x14ac:dyDescent="0.25">
      <c r="C1708"/>
      <c r="N1708"/>
    </row>
    <row r="1709" spans="3:14" x14ac:dyDescent="0.25">
      <c r="C1709"/>
      <c r="N1709"/>
    </row>
    <row r="1710" spans="3:14" x14ac:dyDescent="0.25">
      <c r="C1710"/>
      <c r="N1710"/>
    </row>
    <row r="1711" spans="3:14" x14ac:dyDescent="0.25">
      <c r="C1711"/>
      <c r="N1711"/>
    </row>
    <row r="1712" spans="3:14" x14ac:dyDescent="0.25">
      <c r="C1712"/>
      <c r="N1712"/>
    </row>
    <row r="1713" spans="3:14" x14ac:dyDescent="0.25">
      <c r="C1713"/>
      <c r="N1713"/>
    </row>
    <row r="1714" spans="3:14" x14ac:dyDescent="0.25">
      <c r="C1714"/>
      <c r="N1714"/>
    </row>
    <row r="1715" spans="3:14" x14ac:dyDescent="0.25">
      <c r="C1715"/>
      <c r="N1715"/>
    </row>
    <row r="1716" spans="3:14" x14ac:dyDescent="0.25">
      <c r="C1716"/>
      <c r="N1716"/>
    </row>
    <row r="1717" spans="3:14" x14ac:dyDescent="0.25">
      <c r="C1717"/>
      <c r="N1717"/>
    </row>
    <row r="1718" spans="3:14" x14ac:dyDescent="0.25">
      <c r="C1718"/>
      <c r="N1718"/>
    </row>
    <row r="1719" spans="3:14" x14ac:dyDescent="0.25">
      <c r="C1719"/>
      <c r="N1719"/>
    </row>
    <row r="1720" spans="3:14" x14ac:dyDescent="0.25">
      <c r="C1720"/>
      <c r="N1720"/>
    </row>
    <row r="1721" spans="3:14" x14ac:dyDescent="0.25">
      <c r="C1721"/>
      <c r="N1721"/>
    </row>
    <row r="1722" spans="3:14" x14ac:dyDescent="0.25">
      <c r="C1722"/>
      <c r="N1722"/>
    </row>
    <row r="1723" spans="3:14" x14ac:dyDescent="0.25">
      <c r="C1723"/>
      <c r="N1723"/>
    </row>
    <row r="1724" spans="3:14" x14ac:dyDescent="0.25">
      <c r="C1724"/>
      <c r="N1724"/>
    </row>
    <row r="1725" spans="3:14" x14ac:dyDescent="0.25">
      <c r="C1725"/>
      <c r="N1725"/>
    </row>
    <row r="1726" spans="3:14" x14ac:dyDescent="0.25">
      <c r="C1726"/>
      <c r="N1726"/>
    </row>
    <row r="1727" spans="3:14" x14ac:dyDescent="0.25">
      <c r="C1727"/>
      <c r="N1727"/>
    </row>
    <row r="1728" spans="3:14" x14ac:dyDescent="0.25">
      <c r="C1728"/>
      <c r="N1728"/>
    </row>
    <row r="1729" spans="3:14" x14ac:dyDescent="0.25">
      <c r="C1729"/>
      <c r="N1729"/>
    </row>
    <row r="1730" spans="3:14" x14ac:dyDescent="0.25">
      <c r="C1730"/>
      <c r="N1730"/>
    </row>
    <row r="1731" spans="3:14" x14ac:dyDescent="0.25">
      <c r="C1731"/>
      <c r="N1731"/>
    </row>
    <row r="1732" spans="3:14" x14ac:dyDescent="0.25">
      <c r="C1732"/>
      <c r="N1732"/>
    </row>
    <row r="1733" spans="3:14" x14ac:dyDescent="0.25">
      <c r="C1733"/>
      <c r="N1733"/>
    </row>
    <row r="1734" spans="3:14" x14ac:dyDescent="0.25">
      <c r="C1734"/>
      <c r="N1734"/>
    </row>
    <row r="1735" spans="3:14" x14ac:dyDescent="0.25">
      <c r="C1735"/>
      <c r="N1735"/>
    </row>
    <row r="1736" spans="3:14" x14ac:dyDescent="0.25">
      <c r="C1736"/>
      <c r="N1736"/>
    </row>
    <row r="1737" spans="3:14" x14ac:dyDescent="0.25">
      <c r="C1737"/>
      <c r="N1737"/>
    </row>
    <row r="1738" spans="3:14" x14ac:dyDescent="0.25">
      <c r="C1738"/>
      <c r="N1738"/>
    </row>
    <row r="1739" spans="3:14" x14ac:dyDescent="0.25">
      <c r="C1739"/>
      <c r="N1739"/>
    </row>
    <row r="1740" spans="3:14" x14ac:dyDescent="0.25">
      <c r="C1740"/>
      <c r="N1740"/>
    </row>
    <row r="1741" spans="3:14" x14ac:dyDescent="0.25">
      <c r="C1741"/>
      <c r="N1741"/>
    </row>
    <row r="1742" spans="3:14" x14ac:dyDescent="0.25">
      <c r="C1742"/>
      <c r="N1742"/>
    </row>
    <row r="1743" spans="3:14" x14ac:dyDescent="0.25">
      <c r="C1743"/>
      <c r="N1743"/>
    </row>
    <row r="1744" spans="3:14" x14ac:dyDescent="0.25">
      <c r="C1744"/>
      <c r="N1744"/>
    </row>
    <row r="1745" spans="3:14" x14ac:dyDescent="0.25">
      <c r="C1745"/>
      <c r="N1745"/>
    </row>
    <row r="1746" spans="3:14" x14ac:dyDescent="0.25">
      <c r="C1746"/>
      <c r="N1746"/>
    </row>
    <row r="1747" spans="3:14" x14ac:dyDescent="0.25">
      <c r="C1747"/>
      <c r="N1747"/>
    </row>
    <row r="1748" spans="3:14" x14ac:dyDescent="0.25">
      <c r="C1748"/>
      <c r="N1748"/>
    </row>
    <row r="1749" spans="3:14" x14ac:dyDescent="0.25">
      <c r="C1749"/>
      <c r="N1749"/>
    </row>
    <row r="1750" spans="3:14" x14ac:dyDescent="0.25">
      <c r="C1750"/>
      <c r="N1750"/>
    </row>
    <row r="1751" spans="3:14" x14ac:dyDescent="0.25">
      <c r="C1751"/>
      <c r="N1751"/>
    </row>
    <row r="1752" spans="3:14" x14ac:dyDescent="0.25">
      <c r="C1752"/>
      <c r="N1752"/>
    </row>
    <row r="1753" spans="3:14" x14ac:dyDescent="0.25">
      <c r="C1753"/>
      <c r="N1753"/>
    </row>
    <row r="1754" spans="3:14" x14ac:dyDescent="0.25">
      <c r="C1754"/>
      <c r="N1754"/>
    </row>
    <row r="1755" spans="3:14" x14ac:dyDescent="0.25">
      <c r="C1755"/>
      <c r="N1755"/>
    </row>
    <row r="1756" spans="3:14" x14ac:dyDescent="0.25">
      <c r="C1756"/>
      <c r="N1756"/>
    </row>
    <row r="1757" spans="3:14" x14ac:dyDescent="0.25">
      <c r="C1757"/>
      <c r="N1757"/>
    </row>
    <row r="1758" spans="3:14" x14ac:dyDescent="0.25">
      <c r="C1758"/>
      <c r="N1758"/>
    </row>
    <row r="1759" spans="3:14" x14ac:dyDescent="0.25">
      <c r="C1759"/>
      <c r="N1759"/>
    </row>
    <row r="1760" spans="3:14" x14ac:dyDescent="0.25">
      <c r="C1760"/>
      <c r="N1760"/>
    </row>
    <row r="1761" spans="3:14" x14ac:dyDescent="0.25">
      <c r="C1761"/>
      <c r="N1761"/>
    </row>
    <row r="1762" spans="3:14" x14ac:dyDescent="0.25">
      <c r="C1762"/>
      <c r="N1762"/>
    </row>
    <row r="1763" spans="3:14" x14ac:dyDescent="0.25">
      <c r="C1763"/>
      <c r="N1763"/>
    </row>
    <row r="1764" spans="3:14" x14ac:dyDescent="0.25">
      <c r="C1764"/>
      <c r="N1764"/>
    </row>
    <row r="1765" spans="3:14" x14ac:dyDescent="0.25">
      <c r="C1765"/>
      <c r="N1765"/>
    </row>
    <row r="1766" spans="3:14" x14ac:dyDescent="0.25">
      <c r="C1766"/>
      <c r="N1766"/>
    </row>
    <row r="1767" spans="3:14" x14ac:dyDescent="0.25">
      <c r="C1767"/>
      <c r="N1767"/>
    </row>
    <row r="1768" spans="3:14" x14ac:dyDescent="0.25">
      <c r="C1768"/>
      <c r="N1768"/>
    </row>
    <row r="1769" spans="3:14" x14ac:dyDescent="0.25">
      <c r="C1769"/>
      <c r="N1769"/>
    </row>
    <row r="1770" spans="3:14" x14ac:dyDescent="0.25">
      <c r="C1770"/>
      <c r="N1770"/>
    </row>
    <row r="1771" spans="3:14" x14ac:dyDescent="0.25">
      <c r="C1771"/>
      <c r="N1771"/>
    </row>
    <row r="1772" spans="3:14" x14ac:dyDescent="0.25">
      <c r="C1772"/>
      <c r="N1772"/>
    </row>
    <row r="1773" spans="3:14" x14ac:dyDescent="0.25">
      <c r="C1773"/>
      <c r="N1773"/>
    </row>
    <row r="1774" spans="3:14" x14ac:dyDescent="0.25">
      <c r="C1774"/>
      <c r="N1774"/>
    </row>
    <row r="1775" spans="3:14" x14ac:dyDescent="0.25">
      <c r="C1775"/>
      <c r="N1775"/>
    </row>
    <row r="1776" spans="3:14" x14ac:dyDescent="0.25">
      <c r="C1776"/>
      <c r="N1776"/>
    </row>
    <row r="1777" spans="3:14" x14ac:dyDescent="0.25">
      <c r="C1777"/>
      <c r="N1777"/>
    </row>
    <row r="1778" spans="3:14" x14ac:dyDescent="0.25">
      <c r="C1778"/>
      <c r="N1778"/>
    </row>
    <row r="1779" spans="3:14" x14ac:dyDescent="0.25">
      <c r="C1779"/>
      <c r="N1779"/>
    </row>
    <row r="1780" spans="3:14" x14ac:dyDescent="0.25">
      <c r="C1780"/>
      <c r="N1780"/>
    </row>
    <row r="1781" spans="3:14" x14ac:dyDescent="0.25">
      <c r="C1781"/>
      <c r="N1781"/>
    </row>
    <row r="1782" spans="3:14" x14ac:dyDescent="0.25">
      <c r="C1782"/>
      <c r="N1782"/>
    </row>
    <row r="1783" spans="3:14" x14ac:dyDescent="0.25">
      <c r="C1783"/>
      <c r="N1783"/>
    </row>
    <row r="1784" spans="3:14" x14ac:dyDescent="0.25">
      <c r="C1784"/>
      <c r="N1784"/>
    </row>
    <row r="1785" spans="3:14" x14ac:dyDescent="0.25">
      <c r="C1785"/>
      <c r="N1785"/>
    </row>
    <row r="1786" spans="3:14" x14ac:dyDescent="0.25">
      <c r="C1786"/>
      <c r="N1786"/>
    </row>
    <row r="1787" spans="3:14" x14ac:dyDescent="0.25">
      <c r="C1787"/>
      <c r="N1787"/>
    </row>
    <row r="1788" spans="3:14" x14ac:dyDescent="0.25">
      <c r="C1788"/>
      <c r="N1788"/>
    </row>
    <row r="1789" spans="3:14" x14ac:dyDescent="0.25">
      <c r="C1789"/>
      <c r="N1789"/>
    </row>
    <row r="1790" spans="3:14" x14ac:dyDescent="0.25">
      <c r="C1790"/>
      <c r="N1790"/>
    </row>
    <row r="1791" spans="3:14" x14ac:dyDescent="0.25">
      <c r="C1791"/>
      <c r="N1791"/>
    </row>
    <row r="1792" spans="3:14" x14ac:dyDescent="0.25">
      <c r="C1792"/>
      <c r="N1792"/>
    </row>
    <row r="1793" spans="3:14" x14ac:dyDescent="0.25">
      <c r="C1793"/>
      <c r="N1793"/>
    </row>
    <row r="1794" spans="3:14" x14ac:dyDescent="0.25">
      <c r="C1794"/>
      <c r="N1794"/>
    </row>
    <row r="1795" spans="3:14" x14ac:dyDescent="0.25">
      <c r="C1795"/>
      <c r="N1795"/>
    </row>
    <row r="1796" spans="3:14" x14ac:dyDescent="0.25">
      <c r="C1796"/>
      <c r="N1796"/>
    </row>
    <row r="1797" spans="3:14" x14ac:dyDescent="0.25">
      <c r="C1797"/>
      <c r="N1797"/>
    </row>
    <row r="1798" spans="3:14" x14ac:dyDescent="0.25">
      <c r="C1798"/>
      <c r="N1798"/>
    </row>
    <row r="1799" spans="3:14" x14ac:dyDescent="0.25">
      <c r="C1799"/>
      <c r="N1799"/>
    </row>
    <row r="1800" spans="3:14" x14ac:dyDescent="0.25">
      <c r="C1800"/>
      <c r="N1800"/>
    </row>
    <row r="1801" spans="3:14" x14ac:dyDescent="0.25">
      <c r="C1801"/>
      <c r="N1801"/>
    </row>
    <row r="1802" spans="3:14" x14ac:dyDescent="0.25">
      <c r="C1802"/>
      <c r="N1802"/>
    </row>
    <row r="1803" spans="3:14" x14ac:dyDescent="0.25">
      <c r="C1803"/>
      <c r="N1803"/>
    </row>
    <row r="1804" spans="3:14" x14ac:dyDescent="0.25">
      <c r="C1804"/>
      <c r="N1804"/>
    </row>
    <row r="1805" spans="3:14" x14ac:dyDescent="0.25">
      <c r="C1805"/>
      <c r="N1805"/>
    </row>
    <row r="1806" spans="3:14" x14ac:dyDescent="0.25">
      <c r="C1806"/>
      <c r="N1806"/>
    </row>
    <row r="1807" spans="3:14" x14ac:dyDescent="0.25">
      <c r="C1807"/>
      <c r="N1807"/>
    </row>
    <row r="1808" spans="3:14" x14ac:dyDescent="0.25">
      <c r="C1808"/>
      <c r="N1808"/>
    </row>
    <row r="1809" spans="3:14" x14ac:dyDescent="0.25">
      <c r="C1809"/>
      <c r="N1809"/>
    </row>
    <row r="1810" spans="3:14" x14ac:dyDescent="0.25">
      <c r="C1810"/>
      <c r="N1810"/>
    </row>
    <row r="1811" spans="3:14" x14ac:dyDescent="0.25">
      <c r="C1811"/>
      <c r="N1811"/>
    </row>
    <row r="1812" spans="3:14" x14ac:dyDescent="0.25">
      <c r="C1812"/>
      <c r="N1812"/>
    </row>
    <row r="1813" spans="3:14" x14ac:dyDescent="0.25">
      <c r="C1813"/>
      <c r="N1813"/>
    </row>
    <row r="1814" spans="3:14" x14ac:dyDescent="0.25">
      <c r="C1814"/>
      <c r="N1814"/>
    </row>
    <row r="1815" spans="3:14" x14ac:dyDescent="0.25">
      <c r="C1815"/>
      <c r="N1815"/>
    </row>
    <row r="1816" spans="3:14" x14ac:dyDescent="0.25">
      <c r="C1816"/>
      <c r="N1816"/>
    </row>
    <row r="1817" spans="3:14" x14ac:dyDescent="0.25">
      <c r="C1817"/>
      <c r="N1817"/>
    </row>
    <row r="1818" spans="3:14" x14ac:dyDescent="0.25">
      <c r="C1818"/>
      <c r="N1818"/>
    </row>
    <row r="1819" spans="3:14" x14ac:dyDescent="0.25">
      <c r="C1819"/>
      <c r="N1819"/>
    </row>
    <row r="1820" spans="3:14" x14ac:dyDescent="0.25">
      <c r="C1820"/>
      <c r="N1820"/>
    </row>
    <row r="1821" spans="3:14" x14ac:dyDescent="0.25">
      <c r="C1821"/>
      <c r="N1821"/>
    </row>
    <row r="1822" spans="3:14" x14ac:dyDescent="0.25">
      <c r="C1822"/>
      <c r="N1822"/>
    </row>
    <row r="1823" spans="3:14" x14ac:dyDescent="0.25">
      <c r="C1823"/>
      <c r="N1823"/>
    </row>
    <row r="1824" spans="3:14" x14ac:dyDescent="0.25">
      <c r="C1824"/>
      <c r="N1824"/>
    </row>
    <row r="1825" spans="3:14" x14ac:dyDescent="0.25">
      <c r="C1825"/>
      <c r="N1825"/>
    </row>
    <row r="1826" spans="3:14" x14ac:dyDescent="0.25">
      <c r="C1826"/>
      <c r="N1826"/>
    </row>
    <row r="1827" spans="3:14" x14ac:dyDescent="0.25">
      <c r="C1827"/>
      <c r="N1827"/>
    </row>
    <row r="1828" spans="3:14" x14ac:dyDescent="0.25">
      <c r="C1828"/>
      <c r="N1828"/>
    </row>
    <row r="1829" spans="3:14" x14ac:dyDescent="0.25">
      <c r="C1829"/>
      <c r="N1829"/>
    </row>
    <row r="1830" spans="3:14" x14ac:dyDescent="0.25">
      <c r="C1830"/>
      <c r="N1830"/>
    </row>
    <row r="1831" spans="3:14" x14ac:dyDescent="0.25">
      <c r="C1831"/>
      <c r="N1831"/>
    </row>
    <row r="1832" spans="3:14" x14ac:dyDescent="0.25">
      <c r="C1832"/>
      <c r="N1832"/>
    </row>
    <row r="1833" spans="3:14" x14ac:dyDescent="0.25">
      <c r="C1833"/>
      <c r="N1833"/>
    </row>
    <row r="1834" spans="3:14" x14ac:dyDescent="0.25">
      <c r="C1834"/>
      <c r="N1834"/>
    </row>
    <row r="1835" spans="3:14" x14ac:dyDescent="0.25">
      <c r="C1835"/>
      <c r="N1835"/>
    </row>
    <row r="1836" spans="3:14" x14ac:dyDescent="0.25">
      <c r="C1836"/>
      <c r="N1836"/>
    </row>
    <row r="1837" spans="3:14" x14ac:dyDescent="0.25">
      <c r="C1837"/>
      <c r="N1837"/>
    </row>
    <row r="1838" spans="3:14" x14ac:dyDescent="0.25">
      <c r="C1838"/>
      <c r="N1838"/>
    </row>
    <row r="1839" spans="3:14" x14ac:dyDescent="0.25">
      <c r="C1839"/>
      <c r="N1839"/>
    </row>
    <row r="1840" spans="3:14" x14ac:dyDescent="0.25">
      <c r="C1840"/>
      <c r="N1840"/>
    </row>
    <row r="1841" spans="3:14" x14ac:dyDescent="0.25">
      <c r="C1841"/>
      <c r="N1841"/>
    </row>
    <row r="1842" spans="3:14" x14ac:dyDescent="0.25">
      <c r="C1842"/>
      <c r="N1842"/>
    </row>
    <row r="1843" spans="3:14" x14ac:dyDescent="0.25">
      <c r="C1843"/>
      <c r="N1843"/>
    </row>
    <row r="1844" spans="3:14" x14ac:dyDescent="0.25">
      <c r="C1844"/>
      <c r="N1844"/>
    </row>
    <row r="1845" spans="3:14" x14ac:dyDescent="0.25">
      <c r="C1845"/>
      <c r="N1845"/>
    </row>
    <row r="1846" spans="3:14" x14ac:dyDescent="0.25">
      <c r="C1846"/>
      <c r="N1846"/>
    </row>
    <row r="1847" spans="3:14" x14ac:dyDescent="0.25">
      <c r="C1847"/>
      <c r="N1847"/>
    </row>
    <row r="1848" spans="3:14" x14ac:dyDescent="0.25">
      <c r="C1848"/>
      <c r="N1848"/>
    </row>
    <row r="1849" spans="3:14" x14ac:dyDescent="0.25">
      <c r="C1849"/>
      <c r="N1849"/>
    </row>
    <row r="1850" spans="3:14" x14ac:dyDescent="0.25">
      <c r="C1850"/>
      <c r="N1850"/>
    </row>
    <row r="1851" spans="3:14" x14ac:dyDescent="0.25">
      <c r="C1851"/>
      <c r="N1851"/>
    </row>
    <row r="1852" spans="3:14" x14ac:dyDescent="0.25">
      <c r="C1852"/>
      <c r="N1852"/>
    </row>
    <row r="1853" spans="3:14" x14ac:dyDescent="0.25">
      <c r="C1853"/>
      <c r="N1853"/>
    </row>
    <row r="1854" spans="3:14" x14ac:dyDescent="0.25">
      <c r="C1854"/>
      <c r="N1854"/>
    </row>
    <row r="1855" spans="3:14" x14ac:dyDescent="0.25">
      <c r="C1855"/>
      <c r="N1855"/>
    </row>
    <row r="1856" spans="3:14" x14ac:dyDescent="0.25">
      <c r="C1856"/>
      <c r="N1856"/>
    </row>
    <row r="1857" spans="3:14" x14ac:dyDescent="0.25">
      <c r="C1857"/>
      <c r="N1857"/>
    </row>
    <row r="1858" spans="3:14" x14ac:dyDescent="0.25">
      <c r="C1858"/>
      <c r="N1858"/>
    </row>
    <row r="1859" spans="3:14" x14ac:dyDescent="0.25">
      <c r="C1859"/>
      <c r="N1859"/>
    </row>
    <row r="1860" spans="3:14" x14ac:dyDescent="0.25">
      <c r="C1860"/>
      <c r="N1860"/>
    </row>
    <row r="1861" spans="3:14" x14ac:dyDescent="0.25">
      <c r="C1861"/>
      <c r="N1861"/>
    </row>
    <row r="1862" spans="3:14" x14ac:dyDescent="0.25">
      <c r="C1862"/>
      <c r="N1862"/>
    </row>
    <row r="1863" spans="3:14" x14ac:dyDescent="0.25">
      <c r="C1863"/>
      <c r="N1863"/>
    </row>
    <row r="1864" spans="3:14" x14ac:dyDescent="0.25">
      <c r="C1864"/>
      <c r="N1864"/>
    </row>
    <row r="1865" spans="3:14" x14ac:dyDescent="0.25">
      <c r="C1865"/>
      <c r="N1865"/>
    </row>
    <row r="1866" spans="3:14" x14ac:dyDescent="0.25">
      <c r="C1866"/>
      <c r="N1866"/>
    </row>
    <row r="1867" spans="3:14" x14ac:dyDescent="0.25">
      <c r="C1867"/>
      <c r="N1867"/>
    </row>
    <row r="1868" spans="3:14" x14ac:dyDescent="0.25">
      <c r="C1868"/>
      <c r="N1868"/>
    </row>
    <row r="1869" spans="3:14" x14ac:dyDescent="0.25">
      <c r="C1869"/>
      <c r="N1869"/>
    </row>
    <row r="1870" spans="3:14" x14ac:dyDescent="0.25">
      <c r="C1870"/>
      <c r="N1870"/>
    </row>
    <row r="1871" spans="3:14" x14ac:dyDescent="0.25">
      <c r="C1871"/>
      <c r="N1871"/>
    </row>
    <row r="1872" spans="3:14" x14ac:dyDescent="0.25">
      <c r="C1872"/>
      <c r="N1872"/>
    </row>
    <row r="1873" spans="3:14" x14ac:dyDescent="0.25">
      <c r="C1873"/>
      <c r="N1873"/>
    </row>
    <row r="1874" spans="3:14" x14ac:dyDescent="0.25">
      <c r="C1874"/>
      <c r="N1874"/>
    </row>
    <row r="1875" spans="3:14" x14ac:dyDescent="0.25">
      <c r="C1875"/>
      <c r="N1875"/>
    </row>
    <row r="1876" spans="3:14" x14ac:dyDescent="0.25">
      <c r="C1876"/>
      <c r="N1876"/>
    </row>
    <row r="1877" spans="3:14" x14ac:dyDescent="0.25">
      <c r="C1877"/>
      <c r="N1877"/>
    </row>
    <row r="1878" spans="3:14" x14ac:dyDescent="0.25">
      <c r="C1878"/>
      <c r="N1878"/>
    </row>
    <row r="1879" spans="3:14" x14ac:dyDescent="0.25">
      <c r="C1879"/>
      <c r="N1879"/>
    </row>
    <row r="1880" spans="3:14" x14ac:dyDescent="0.25">
      <c r="C1880"/>
      <c r="N1880"/>
    </row>
    <row r="1881" spans="3:14" x14ac:dyDescent="0.25">
      <c r="C1881"/>
      <c r="N1881"/>
    </row>
    <row r="1882" spans="3:14" x14ac:dyDescent="0.25">
      <c r="C1882"/>
      <c r="N1882"/>
    </row>
    <row r="1883" spans="3:14" x14ac:dyDescent="0.25">
      <c r="C1883"/>
      <c r="N1883"/>
    </row>
    <row r="1884" spans="3:14" x14ac:dyDescent="0.25">
      <c r="C1884"/>
      <c r="N1884"/>
    </row>
    <row r="1885" spans="3:14" x14ac:dyDescent="0.25">
      <c r="C1885"/>
      <c r="N1885"/>
    </row>
    <row r="1886" spans="3:14" x14ac:dyDescent="0.25">
      <c r="C1886"/>
      <c r="N1886"/>
    </row>
    <row r="1887" spans="3:14" x14ac:dyDescent="0.25">
      <c r="C1887"/>
      <c r="N1887"/>
    </row>
    <row r="1888" spans="3:14" x14ac:dyDescent="0.25">
      <c r="C1888"/>
      <c r="N1888"/>
    </row>
    <row r="1889" spans="3:14" x14ac:dyDescent="0.25">
      <c r="C1889"/>
      <c r="N1889"/>
    </row>
    <row r="1890" spans="3:14" x14ac:dyDescent="0.25">
      <c r="C1890"/>
      <c r="N1890"/>
    </row>
    <row r="1891" spans="3:14" x14ac:dyDescent="0.25">
      <c r="C1891"/>
      <c r="N1891"/>
    </row>
    <row r="1892" spans="3:14" x14ac:dyDescent="0.25">
      <c r="C1892"/>
      <c r="N1892"/>
    </row>
    <row r="1893" spans="3:14" x14ac:dyDescent="0.25">
      <c r="C1893"/>
      <c r="N1893"/>
    </row>
    <row r="1894" spans="3:14" x14ac:dyDescent="0.25">
      <c r="C1894"/>
      <c r="N1894"/>
    </row>
    <row r="1895" spans="3:14" x14ac:dyDescent="0.25">
      <c r="C1895"/>
      <c r="N1895"/>
    </row>
    <row r="1896" spans="3:14" x14ac:dyDescent="0.25">
      <c r="C1896"/>
      <c r="N1896"/>
    </row>
    <row r="1897" spans="3:14" x14ac:dyDescent="0.25">
      <c r="C1897"/>
      <c r="N1897"/>
    </row>
    <row r="1898" spans="3:14" x14ac:dyDescent="0.25">
      <c r="C1898"/>
      <c r="N1898"/>
    </row>
    <row r="1899" spans="3:14" x14ac:dyDescent="0.25">
      <c r="C1899"/>
      <c r="N1899"/>
    </row>
    <row r="1900" spans="3:14" x14ac:dyDescent="0.25">
      <c r="C1900"/>
      <c r="N1900"/>
    </row>
    <row r="1901" spans="3:14" x14ac:dyDescent="0.25">
      <c r="C1901"/>
      <c r="N1901"/>
    </row>
    <row r="1902" spans="3:14" x14ac:dyDescent="0.25">
      <c r="C1902"/>
      <c r="N1902"/>
    </row>
    <row r="1903" spans="3:14" x14ac:dyDescent="0.25">
      <c r="C1903"/>
      <c r="N1903"/>
    </row>
    <row r="1904" spans="3:14" x14ac:dyDescent="0.25">
      <c r="C1904"/>
      <c r="N1904"/>
    </row>
    <row r="1905" spans="3:14" x14ac:dyDescent="0.25">
      <c r="C1905"/>
      <c r="N1905"/>
    </row>
    <row r="1906" spans="3:14" x14ac:dyDescent="0.25">
      <c r="C1906"/>
      <c r="N1906"/>
    </row>
    <row r="1907" spans="3:14" x14ac:dyDescent="0.25">
      <c r="C1907"/>
      <c r="N1907"/>
    </row>
    <row r="1908" spans="3:14" x14ac:dyDescent="0.25">
      <c r="C1908"/>
      <c r="N1908"/>
    </row>
    <row r="1909" spans="3:14" x14ac:dyDescent="0.25">
      <c r="C1909"/>
      <c r="N1909"/>
    </row>
    <row r="1910" spans="3:14" x14ac:dyDescent="0.25">
      <c r="C1910"/>
      <c r="N1910"/>
    </row>
    <row r="1911" spans="3:14" x14ac:dyDescent="0.25">
      <c r="C1911"/>
      <c r="N1911"/>
    </row>
    <row r="1912" spans="3:14" x14ac:dyDescent="0.25">
      <c r="C1912"/>
      <c r="N1912"/>
    </row>
    <row r="1913" spans="3:14" x14ac:dyDescent="0.25">
      <c r="C1913"/>
      <c r="N1913"/>
    </row>
    <row r="1914" spans="3:14" x14ac:dyDescent="0.25">
      <c r="C1914"/>
      <c r="N1914"/>
    </row>
    <row r="1915" spans="3:14" x14ac:dyDescent="0.25">
      <c r="C1915"/>
      <c r="N1915"/>
    </row>
    <row r="1916" spans="3:14" x14ac:dyDescent="0.25">
      <c r="C1916"/>
      <c r="N1916"/>
    </row>
    <row r="1917" spans="3:14" x14ac:dyDescent="0.25">
      <c r="C1917"/>
      <c r="N1917"/>
    </row>
    <row r="1918" spans="3:14" x14ac:dyDescent="0.25">
      <c r="C1918"/>
      <c r="N1918"/>
    </row>
    <row r="1919" spans="3:14" x14ac:dyDescent="0.25">
      <c r="C1919"/>
      <c r="N1919"/>
    </row>
    <row r="1920" spans="3:14" x14ac:dyDescent="0.25">
      <c r="C1920"/>
      <c r="N1920"/>
    </row>
    <row r="1921" spans="3:14" x14ac:dyDescent="0.25">
      <c r="C1921"/>
      <c r="N1921"/>
    </row>
    <row r="1922" spans="3:14" x14ac:dyDescent="0.25">
      <c r="C1922"/>
      <c r="N1922"/>
    </row>
    <row r="1923" spans="3:14" x14ac:dyDescent="0.25">
      <c r="C1923"/>
      <c r="N1923"/>
    </row>
    <row r="1924" spans="3:14" x14ac:dyDescent="0.25">
      <c r="C1924"/>
      <c r="N1924"/>
    </row>
    <row r="1925" spans="3:14" x14ac:dyDescent="0.25">
      <c r="C1925"/>
      <c r="N1925"/>
    </row>
    <row r="1926" spans="3:14" x14ac:dyDescent="0.25">
      <c r="C1926"/>
      <c r="N1926"/>
    </row>
    <row r="1927" spans="3:14" x14ac:dyDescent="0.25">
      <c r="C1927"/>
      <c r="N1927"/>
    </row>
    <row r="1928" spans="3:14" x14ac:dyDescent="0.25">
      <c r="C1928"/>
      <c r="N1928"/>
    </row>
    <row r="1929" spans="3:14" x14ac:dyDescent="0.25">
      <c r="C1929"/>
      <c r="N1929"/>
    </row>
    <row r="1930" spans="3:14" x14ac:dyDescent="0.25">
      <c r="C1930"/>
      <c r="N1930"/>
    </row>
    <row r="1931" spans="3:14" x14ac:dyDescent="0.25">
      <c r="C1931"/>
      <c r="N1931"/>
    </row>
    <row r="1932" spans="3:14" x14ac:dyDescent="0.25">
      <c r="C1932"/>
      <c r="N1932"/>
    </row>
    <row r="1933" spans="3:14" x14ac:dyDescent="0.25">
      <c r="C1933"/>
      <c r="N1933"/>
    </row>
    <row r="1934" spans="3:14" x14ac:dyDescent="0.25">
      <c r="C1934"/>
      <c r="N1934"/>
    </row>
    <row r="1935" spans="3:14" x14ac:dyDescent="0.25">
      <c r="C1935"/>
      <c r="N1935"/>
    </row>
    <row r="1936" spans="3:14" x14ac:dyDescent="0.25">
      <c r="C1936"/>
      <c r="N1936"/>
    </row>
    <row r="1937" spans="3:14" x14ac:dyDescent="0.25">
      <c r="C1937"/>
      <c r="N1937"/>
    </row>
    <row r="1938" spans="3:14" x14ac:dyDescent="0.25">
      <c r="C1938"/>
      <c r="N1938"/>
    </row>
    <row r="1939" spans="3:14" x14ac:dyDescent="0.25">
      <c r="C1939"/>
      <c r="N1939"/>
    </row>
    <row r="1940" spans="3:14" x14ac:dyDescent="0.25">
      <c r="C1940"/>
      <c r="N1940"/>
    </row>
    <row r="1941" spans="3:14" x14ac:dyDescent="0.25">
      <c r="C1941"/>
      <c r="N1941"/>
    </row>
    <row r="1942" spans="3:14" x14ac:dyDescent="0.25">
      <c r="C1942"/>
      <c r="N1942"/>
    </row>
    <row r="1943" spans="3:14" x14ac:dyDescent="0.25">
      <c r="C1943"/>
      <c r="N1943"/>
    </row>
    <row r="1944" spans="3:14" x14ac:dyDescent="0.25">
      <c r="C1944"/>
      <c r="N1944"/>
    </row>
    <row r="1945" spans="3:14" x14ac:dyDescent="0.25">
      <c r="C1945"/>
      <c r="N1945"/>
    </row>
    <row r="1946" spans="3:14" x14ac:dyDescent="0.25">
      <c r="C1946"/>
      <c r="N1946"/>
    </row>
    <row r="1947" spans="3:14" x14ac:dyDescent="0.25">
      <c r="C1947"/>
      <c r="N1947"/>
    </row>
    <row r="1948" spans="3:14" x14ac:dyDescent="0.25">
      <c r="C1948"/>
      <c r="N1948"/>
    </row>
    <row r="1949" spans="3:14" x14ac:dyDescent="0.25">
      <c r="C1949"/>
      <c r="N1949"/>
    </row>
    <row r="1950" spans="3:14" x14ac:dyDescent="0.25">
      <c r="C1950"/>
      <c r="N1950"/>
    </row>
    <row r="1951" spans="3:14" x14ac:dyDescent="0.25">
      <c r="C1951"/>
      <c r="N1951"/>
    </row>
    <row r="1952" spans="3:14" x14ac:dyDescent="0.25">
      <c r="C1952"/>
      <c r="N1952"/>
    </row>
    <row r="1953" spans="3:14" x14ac:dyDescent="0.25">
      <c r="C1953"/>
      <c r="N1953"/>
    </row>
    <row r="1954" spans="3:14" x14ac:dyDescent="0.25">
      <c r="C1954"/>
      <c r="N1954"/>
    </row>
    <row r="1955" spans="3:14" x14ac:dyDescent="0.25">
      <c r="C1955"/>
      <c r="N1955"/>
    </row>
    <row r="1956" spans="3:14" x14ac:dyDescent="0.25">
      <c r="C1956"/>
      <c r="N1956"/>
    </row>
    <row r="1957" spans="3:14" x14ac:dyDescent="0.25">
      <c r="C1957"/>
      <c r="N1957"/>
    </row>
    <row r="1958" spans="3:14" x14ac:dyDescent="0.25">
      <c r="C1958"/>
      <c r="N1958"/>
    </row>
    <row r="1959" spans="3:14" x14ac:dyDescent="0.25">
      <c r="C1959"/>
      <c r="N1959"/>
    </row>
    <row r="1960" spans="3:14" x14ac:dyDescent="0.25">
      <c r="C1960"/>
      <c r="N1960"/>
    </row>
    <row r="1961" spans="3:14" x14ac:dyDescent="0.25">
      <c r="C1961"/>
      <c r="N1961"/>
    </row>
    <row r="1962" spans="3:14" x14ac:dyDescent="0.25">
      <c r="C1962"/>
      <c r="N1962"/>
    </row>
    <row r="1963" spans="3:14" x14ac:dyDescent="0.25">
      <c r="C1963"/>
      <c r="N1963"/>
    </row>
    <row r="1964" spans="3:14" x14ac:dyDescent="0.25">
      <c r="C1964"/>
      <c r="N1964"/>
    </row>
    <row r="1965" spans="3:14" x14ac:dyDescent="0.25">
      <c r="C1965"/>
      <c r="N1965"/>
    </row>
    <row r="1966" spans="3:14" x14ac:dyDescent="0.25">
      <c r="C1966"/>
      <c r="N1966"/>
    </row>
    <row r="1967" spans="3:14" x14ac:dyDescent="0.25">
      <c r="C1967"/>
      <c r="N1967"/>
    </row>
    <row r="1968" spans="3:14" x14ac:dyDescent="0.25">
      <c r="C1968"/>
      <c r="N1968"/>
    </row>
    <row r="1969" spans="3:14" x14ac:dyDescent="0.25">
      <c r="C1969"/>
      <c r="N1969"/>
    </row>
    <row r="1970" spans="3:14" x14ac:dyDescent="0.25">
      <c r="C1970"/>
      <c r="N1970"/>
    </row>
    <row r="1971" spans="3:14" x14ac:dyDescent="0.25">
      <c r="C1971"/>
      <c r="N1971"/>
    </row>
    <row r="1972" spans="3:14" x14ac:dyDescent="0.25">
      <c r="C1972"/>
      <c r="N1972"/>
    </row>
    <row r="1973" spans="3:14" x14ac:dyDescent="0.25">
      <c r="C1973"/>
      <c r="N1973"/>
    </row>
    <row r="1974" spans="3:14" x14ac:dyDescent="0.25">
      <c r="C1974"/>
      <c r="N1974"/>
    </row>
    <row r="1975" spans="3:14" x14ac:dyDescent="0.25">
      <c r="C1975"/>
      <c r="N1975"/>
    </row>
    <row r="1976" spans="3:14" x14ac:dyDescent="0.25">
      <c r="C1976"/>
      <c r="N1976"/>
    </row>
    <row r="1977" spans="3:14" x14ac:dyDescent="0.25">
      <c r="C1977"/>
      <c r="N1977"/>
    </row>
    <row r="1978" spans="3:14" x14ac:dyDescent="0.25">
      <c r="C1978"/>
      <c r="N1978"/>
    </row>
    <row r="1979" spans="3:14" x14ac:dyDescent="0.25">
      <c r="C1979"/>
      <c r="N1979"/>
    </row>
    <row r="1980" spans="3:14" x14ac:dyDescent="0.25">
      <c r="C1980"/>
      <c r="N1980"/>
    </row>
    <row r="1981" spans="3:14" x14ac:dyDescent="0.25">
      <c r="C1981"/>
      <c r="N1981"/>
    </row>
    <row r="1982" spans="3:14" x14ac:dyDescent="0.25">
      <c r="C1982"/>
      <c r="N1982"/>
    </row>
    <row r="1983" spans="3:14" x14ac:dyDescent="0.25">
      <c r="C1983"/>
      <c r="N1983"/>
    </row>
    <row r="1984" spans="3:14" x14ac:dyDescent="0.25">
      <c r="C1984"/>
      <c r="N1984"/>
    </row>
    <row r="1985" spans="3:14" x14ac:dyDescent="0.25">
      <c r="C1985"/>
      <c r="N1985"/>
    </row>
    <row r="1986" spans="3:14" x14ac:dyDescent="0.25">
      <c r="C1986"/>
      <c r="N1986"/>
    </row>
    <row r="1987" spans="3:14" x14ac:dyDescent="0.25">
      <c r="C1987"/>
      <c r="N1987"/>
    </row>
    <row r="1988" spans="3:14" x14ac:dyDescent="0.25">
      <c r="C1988"/>
      <c r="N1988"/>
    </row>
    <row r="1989" spans="3:14" x14ac:dyDescent="0.25">
      <c r="C1989"/>
      <c r="N1989"/>
    </row>
    <row r="1990" spans="3:14" x14ac:dyDescent="0.25">
      <c r="C1990"/>
      <c r="N1990"/>
    </row>
    <row r="1991" spans="3:14" x14ac:dyDescent="0.25">
      <c r="C1991"/>
      <c r="N1991"/>
    </row>
    <row r="1992" spans="3:14" x14ac:dyDescent="0.25">
      <c r="C1992"/>
      <c r="N1992"/>
    </row>
    <row r="1993" spans="3:14" x14ac:dyDescent="0.25">
      <c r="C1993"/>
      <c r="N1993"/>
    </row>
    <row r="1994" spans="3:14" x14ac:dyDescent="0.25">
      <c r="C1994"/>
      <c r="N1994"/>
    </row>
    <row r="1995" spans="3:14" x14ac:dyDescent="0.25">
      <c r="C1995"/>
      <c r="N1995"/>
    </row>
    <row r="1996" spans="3:14" x14ac:dyDescent="0.25">
      <c r="C1996"/>
      <c r="N1996"/>
    </row>
    <row r="1997" spans="3:14" x14ac:dyDescent="0.25">
      <c r="C1997"/>
      <c r="N1997"/>
    </row>
    <row r="1998" spans="3:14" x14ac:dyDescent="0.25">
      <c r="C1998"/>
      <c r="N1998"/>
    </row>
    <row r="1999" spans="3:14" x14ac:dyDescent="0.25">
      <c r="C1999"/>
      <c r="N1999"/>
    </row>
    <row r="2000" spans="3:14" x14ac:dyDescent="0.25">
      <c r="C2000"/>
      <c r="N2000"/>
    </row>
    <row r="2001" spans="3:14" x14ac:dyDescent="0.25">
      <c r="C2001"/>
      <c r="N2001"/>
    </row>
    <row r="2002" spans="3:14" x14ac:dyDescent="0.25">
      <c r="C2002"/>
      <c r="N2002"/>
    </row>
    <row r="2003" spans="3:14" x14ac:dyDescent="0.25">
      <c r="C2003"/>
      <c r="N2003"/>
    </row>
    <row r="2004" spans="3:14" x14ac:dyDescent="0.25">
      <c r="C2004"/>
      <c r="N2004"/>
    </row>
    <row r="2005" spans="3:14" x14ac:dyDescent="0.25">
      <c r="C2005"/>
      <c r="N2005"/>
    </row>
    <row r="2006" spans="3:14" x14ac:dyDescent="0.25">
      <c r="C2006"/>
      <c r="N2006"/>
    </row>
    <row r="2007" spans="3:14" x14ac:dyDescent="0.25">
      <c r="C2007"/>
      <c r="N2007"/>
    </row>
    <row r="2008" spans="3:14" x14ac:dyDescent="0.25">
      <c r="C2008"/>
      <c r="N2008"/>
    </row>
    <row r="2009" spans="3:14" x14ac:dyDescent="0.25">
      <c r="C2009"/>
      <c r="N2009"/>
    </row>
    <row r="2010" spans="3:14" x14ac:dyDescent="0.25">
      <c r="C2010"/>
      <c r="N2010"/>
    </row>
    <row r="2011" spans="3:14" x14ac:dyDescent="0.25">
      <c r="C2011"/>
      <c r="N2011"/>
    </row>
    <row r="2012" spans="3:14" x14ac:dyDescent="0.25">
      <c r="C2012"/>
      <c r="N2012"/>
    </row>
    <row r="2013" spans="3:14" x14ac:dyDescent="0.25">
      <c r="C2013"/>
      <c r="N2013"/>
    </row>
    <row r="2014" spans="3:14" x14ac:dyDescent="0.25">
      <c r="C2014"/>
      <c r="N2014"/>
    </row>
    <row r="2015" spans="3:14" x14ac:dyDescent="0.25">
      <c r="C2015"/>
      <c r="N2015"/>
    </row>
    <row r="2016" spans="3:14" x14ac:dyDescent="0.25">
      <c r="C2016"/>
      <c r="N2016"/>
    </row>
    <row r="2017" spans="3:14" x14ac:dyDescent="0.25">
      <c r="C2017"/>
      <c r="N2017"/>
    </row>
    <row r="2018" spans="3:14" x14ac:dyDescent="0.25">
      <c r="C2018"/>
      <c r="N2018"/>
    </row>
    <row r="2019" spans="3:14" x14ac:dyDescent="0.25">
      <c r="C2019"/>
      <c r="N2019"/>
    </row>
    <row r="2020" spans="3:14" x14ac:dyDescent="0.25">
      <c r="C2020"/>
      <c r="N2020"/>
    </row>
    <row r="2021" spans="3:14" x14ac:dyDescent="0.25">
      <c r="C2021"/>
      <c r="N2021"/>
    </row>
    <row r="2022" spans="3:14" x14ac:dyDescent="0.25">
      <c r="C2022"/>
      <c r="N2022"/>
    </row>
    <row r="2023" spans="3:14" x14ac:dyDescent="0.25">
      <c r="C2023"/>
      <c r="N2023"/>
    </row>
    <row r="2024" spans="3:14" x14ac:dyDescent="0.25">
      <c r="C2024"/>
      <c r="N2024"/>
    </row>
    <row r="2025" spans="3:14" x14ac:dyDescent="0.25">
      <c r="C2025"/>
      <c r="N2025"/>
    </row>
    <row r="2026" spans="3:14" x14ac:dyDescent="0.25">
      <c r="C2026"/>
      <c r="N2026"/>
    </row>
    <row r="2027" spans="3:14" x14ac:dyDescent="0.25">
      <c r="C2027"/>
      <c r="N2027"/>
    </row>
    <row r="2028" spans="3:14" x14ac:dyDescent="0.25">
      <c r="C2028"/>
      <c r="N2028"/>
    </row>
    <row r="2029" spans="3:14" x14ac:dyDescent="0.25">
      <c r="C2029"/>
      <c r="N2029"/>
    </row>
    <row r="2030" spans="3:14" x14ac:dyDescent="0.25">
      <c r="C2030"/>
      <c r="N2030"/>
    </row>
    <row r="2031" spans="3:14" x14ac:dyDescent="0.25">
      <c r="C2031"/>
      <c r="N2031"/>
    </row>
    <row r="2032" spans="3:14" x14ac:dyDescent="0.25">
      <c r="C2032"/>
      <c r="N2032"/>
    </row>
    <row r="2033" spans="3:14" x14ac:dyDescent="0.25">
      <c r="C2033"/>
      <c r="N2033"/>
    </row>
    <row r="2034" spans="3:14" x14ac:dyDescent="0.25">
      <c r="C2034"/>
      <c r="N2034"/>
    </row>
    <row r="2035" spans="3:14" x14ac:dyDescent="0.25">
      <c r="C2035"/>
      <c r="N2035"/>
    </row>
    <row r="2036" spans="3:14" x14ac:dyDescent="0.25">
      <c r="C2036"/>
      <c r="N2036"/>
    </row>
    <row r="2037" spans="3:14" x14ac:dyDescent="0.25">
      <c r="C2037"/>
      <c r="N2037"/>
    </row>
    <row r="2038" spans="3:14" x14ac:dyDescent="0.25">
      <c r="C2038"/>
      <c r="N2038"/>
    </row>
    <row r="2039" spans="3:14" x14ac:dyDescent="0.25">
      <c r="C2039"/>
      <c r="N2039"/>
    </row>
    <row r="2040" spans="3:14" x14ac:dyDescent="0.25">
      <c r="C2040"/>
      <c r="N2040"/>
    </row>
    <row r="2041" spans="3:14" x14ac:dyDescent="0.25">
      <c r="C2041"/>
      <c r="N2041"/>
    </row>
    <row r="2042" spans="3:14" x14ac:dyDescent="0.25">
      <c r="C2042"/>
      <c r="N2042"/>
    </row>
    <row r="2043" spans="3:14" x14ac:dyDescent="0.25">
      <c r="C2043"/>
      <c r="N2043"/>
    </row>
    <row r="2044" spans="3:14" x14ac:dyDescent="0.25">
      <c r="C2044"/>
      <c r="N2044"/>
    </row>
    <row r="2045" spans="3:14" x14ac:dyDescent="0.25">
      <c r="C2045"/>
      <c r="N2045"/>
    </row>
    <row r="2046" spans="3:14" x14ac:dyDescent="0.25">
      <c r="C2046"/>
      <c r="N2046"/>
    </row>
    <row r="2047" spans="3:14" x14ac:dyDescent="0.25">
      <c r="C2047"/>
      <c r="N2047"/>
    </row>
    <row r="2048" spans="3:14" x14ac:dyDescent="0.25">
      <c r="C2048"/>
      <c r="N2048"/>
    </row>
    <row r="2049" spans="3:14" x14ac:dyDescent="0.25">
      <c r="C2049"/>
      <c r="N2049"/>
    </row>
    <row r="2050" spans="3:14" x14ac:dyDescent="0.25">
      <c r="C2050"/>
      <c r="N2050"/>
    </row>
    <row r="2051" spans="3:14" x14ac:dyDescent="0.25">
      <c r="C2051"/>
      <c r="N2051"/>
    </row>
    <row r="2052" spans="3:14" x14ac:dyDescent="0.25">
      <c r="C2052"/>
      <c r="N2052"/>
    </row>
    <row r="2053" spans="3:14" x14ac:dyDescent="0.25">
      <c r="C2053"/>
      <c r="N2053"/>
    </row>
    <row r="2054" spans="3:14" x14ac:dyDescent="0.25">
      <c r="C2054"/>
      <c r="N2054"/>
    </row>
    <row r="2055" spans="3:14" x14ac:dyDescent="0.25">
      <c r="C2055"/>
      <c r="N2055"/>
    </row>
    <row r="2056" spans="3:14" x14ac:dyDescent="0.25">
      <c r="C2056"/>
      <c r="N2056"/>
    </row>
    <row r="2057" spans="3:14" x14ac:dyDescent="0.25">
      <c r="C2057"/>
      <c r="N2057"/>
    </row>
    <row r="2058" spans="3:14" x14ac:dyDescent="0.25">
      <c r="C2058"/>
      <c r="N2058"/>
    </row>
    <row r="2059" spans="3:14" x14ac:dyDescent="0.25">
      <c r="C2059"/>
      <c r="N2059"/>
    </row>
    <row r="2060" spans="3:14" x14ac:dyDescent="0.25">
      <c r="C2060"/>
      <c r="N2060"/>
    </row>
    <row r="2061" spans="3:14" x14ac:dyDescent="0.25">
      <c r="C2061"/>
      <c r="N2061"/>
    </row>
    <row r="2062" spans="3:14" x14ac:dyDescent="0.25">
      <c r="C2062"/>
      <c r="N2062"/>
    </row>
    <row r="2063" spans="3:14" x14ac:dyDescent="0.25">
      <c r="C2063"/>
      <c r="N2063"/>
    </row>
    <row r="2064" spans="3:14" x14ac:dyDescent="0.25">
      <c r="C2064"/>
      <c r="N2064"/>
    </row>
    <row r="2065" spans="3:14" x14ac:dyDescent="0.25">
      <c r="C2065"/>
      <c r="N2065"/>
    </row>
    <row r="2066" spans="3:14" x14ac:dyDescent="0.25">
      <c r="C2066"/>
      <c r="N2066"/>
    </row>
    <row r="2067" spans="3:14" x14ac:dyDescent="0.25">
      <c r="C2067"/>
      <c r="N2067"/>
    </row>
    <row r="2068" spans="3:14" x14ac:dyDescent="0.25">
      <c r="C2068"/>
      <c r="N2068"/>
    </row>
    <row r="2069" spans="3:14" x14ac:dyDescent="0.25">
      <c r="C2069"/>
      <c r="N2069"/>
    </row>
    <row r="2070" spans="3:14" x14ac:dyDescent="0.25">
      <c r="C2070"/>
      <c r="N2070"/>
    </row>
    <row r="2071" spans="3:14" x14ac:dyDescent="0.25">
      <c r="C2071"/>
      <c r="N2071"/>
    </row>
    <row r="2072" spans="3:14" x14ac:dyDescent="0.25">
      <c r="C2072"/>
      <c r="N2072"/>
    </row>
    <row r="2073" spans="3:14" x14ac:dyDescent="0.25">
      <c r="C2073"/>
      <c r="N2073"/>
    </row>
    <row r="2074" spans="3:14" x14ac:dyDescent="0.25">
      <c r="C2074"/>
      <c r="N2074"/>
    </row>
    <row r="2075" spans="3:14" x14ac:dyDescent="0.25">
      <c r="C2075"/>
      <c r="N2075"/>
    </row>
    <row r="2076" spans="3:14" x14ac:dyDescent="0.25">
      <c r="C2076"/>
      <c r="N2076"/>
    </row>
    <row r="2077" spans="3:14" x14ac:dyDescent="0.25">
      <c r="C2077"/>
      <c r="N2077"/>
    </row>
    <row r="2078" spans="3:14" x14ac:dyDescent="0.25">
      <c r="C2078"/>
      <c r="N2078"/>
    </row>
    <row r="2079" spans="3:14" x14ac:dyDescent="0.25">
      <c r="C2079"/>
      <c r="N2079"/>
    </row>
    <row r="2080" spans="3:14" x14ac:dyDescent="0.25">
      <c r="C2080"/>
      <c r="N2080"/>
    </row>
    <row r="2081" spans="3:14" x14ac:dyDescent="0.25">
      <c r="C2081"/>
      <c r="N2081"/>
    </row>
    <row r="2082" spans="3:14" x14ac:dyDescent="0.25">
      <c r="C2082"/>
      <c r="N2082"/>
    </row>
    <row r="2083" spans="3:14" x14ac:dyDescent="0.25">
      <c r="C2083"/>
      <c r="N2083"/>
    </row>
    <row r="2084" spans="3:14" x14ac:dyDescent="0.25">
      <c r="C2084"/>
      <c r="N2084"/>
    </row>
    <row r="2085" spans="3:14" x14ac:dyDescent="0.25">
      <c r="C2085"/>
      <c r="N2085"/>
    </row>
    <row r="2086" spans="3:14" x14ac:dyDescent="0.25">
      <c r="C2086"/>
      <c r="N2086"/>
    </row>
    <row r="2087" spans="3:14" x14ac:dyDescent="0.25">
      <c r="C2087"/>
      <c r="N2087"/>
    </row>
    <row r="2088" spans="3:14" x14ac:dyDescent="0.25">
      <c r="C2088"/>
      <c r="N2088"/>
    </row>
    <row r="2089" spans="3:14" x14ac:dyDescent="0.25">
      <c r="C2089"/>
      <c r="N2089"/>
    </row>
    <row r="2090" spans="3:14" x14ac:dyDescent="0.25">
      <c r="C2090"/>
      <c r="N2090"/>
    </row>
    <row r="2091" spans="3:14" x14ac:dyDescent="0.25">
      <c r="C2091"/>
      <c r="N2091"/>
    </row>
    <row r="2092" spans="3:14" x14ac:dyDescent="0.25">
      <c r="C2092"/>
      <c r="N2092"/>
    </row>
    <row r="2093" spans="3:14" x14ac:dyDescent="0.25">
      <c r="C2093"/>
      <c r="N2093"/>
    </row>
    <row r="2094" spans="3:14" x14ac:dyDescent="0.25">
      <c r="C2094"/>
      <c r="N2094"/>
    </row>
    <row r="2095" spans="3:14" x14ac:dyDescent="0.25">
      <c r="C2095"/>
      <c r="N2095"/>
    </row>
    <row r="2096" spans="3:14" x14ac:dyDescent="0.25">
      <c r="C2096"/>
      <c r="N2096"/>
    </row>
    <row r="2097" spans="3:14" x14ac:dyDescent="0.25">
      <c r="C2097"/>
      <c r="N2097"/>
    </row>
    <row r="2098" spans="3:14" x14ac:dyDescent="0.25">
      <c r="C2098"/>
      <c r="N2098"/>
    </row>
    <row r="2099" spans="3:14" x14ac:dyDescent="0.25">
      <c r="C2099"/>
      <c r="N2099"/>
    </row>
    <row r="2100" spans="3:14" x14ac:dyDescent="0.25">
      <c r="C2100"/>
      <c r="N2100"/>
    </row>
    <row r="2101" spans="3:14" x14ac:dyDescent="0.25">
      <c r="C2101"/>
      <c r="N2101"/>
    </row>
    <row r="2102" spans="3:14" x14ac:dyDescent="0.25">
      <c r="C2102"/>
      <c r="N2102"/>
    </row>
    <row r="2103" spans="3:14" x14ac:dyDescent="0.25">
      <c r="C2103"/>
      <c r="N2103"/>
    </row>
    <row r="2104" spans="3:14" x14ac:dyDescent="0.25">
      <c r="C2104"/>
      <c r="N2104"/>
    </row>
    <row r="2105" spans="3:14" x14ac:dyDescent="0.25">
      <c r="C2105"/>
      <c r="N2105"/>
    </row>
    <row r="2106" spans="3:14" x14ac:dyDescent="0.25">
      <c r="C2106"/>
      <c r="N2106"/>
    </row>
    <row r="2107" spans="3:14" x14ac:dyDescent="0.25">
      <c r="C2107"/>
      <c r="N2107"/>
    </row>
    <row r="2108" spans="3:14" x14ac:dyDescent="0.25">
      <c r="C2108"/>
      <c r="N2108"/>
    </row>
    <row r="2109" spans="3:14" x14ac:dyDescent="0.25">
      <c r="C2109"/>
      <c r="N2109"/>
    </row>
    <row r="2110" spans="3:14" x14ac:dyDescent="0.25">
      <c r="C2110"/>
      <c r="N2110"/>
    </row>
    <row r="2111" spans="3:14" x14ac:dyDescent="0.25">
      <c r="C2111"/>
      <c r="N2111"/>
    </row>
    <row r="2112" spans="3:14" x14ac:dyDescent="0.25">
      <c r="C2112"/>
      <c r="N2112"/>
    </row>
    <row r="2113" spans="3:14" x14ac:dyDescent="0.25">
      <c r="C2113"/>
      <c r="N2113"/>
    </row>
    <row r="2114" spans="3:14" x14ac:dyDescent="0.25">
      <c r="C2114"/>
      <c r="N2114"/>
    </row>
    <row r="2115" spans="3:14" x14ac:dyDescent="0.25">
      <c r="C2115"/>
      <c r="N2115"/>
    </row>
    <row r="2116" spans="3:14" x14ac:dyDescent="0.25">
      <c r="C2116"/>
      <c r="N2116"/>
    </row>
    <row r="2117" spans="3:14" x14ac:dyDescent="0.25">
      <c r="C2117"/>
      <c r="N2117"/>
    </row>
    <row r="2118" spans="3:14" x14ac:dyDescent="0.25">
      <c r="C2118"/>
      <c r="N2118"/>
    </row>
    <row r="2119" spans="3:14" x14ac:dyDescent="0.25">
      <c r="C2119"/>
      <c r="N2119"/>
    </row>
    <row r="2120" spans="3:14" x14ac:dyDescent="0.25">
      <c r="C2120"/>
      <c r="N2120"/>
    </row>
    <row r="2121" spans="3:14" x14ac:dyDescent="0.25">
      <c r="C2121"/>
      <c r="N2121"/>
    </row>
    <row r="2122" spans="3:14" x14ac:dyDescent="0.25">
      <c r="C2122"/>
      <c r="N2122"/>
    </row>
    <row r="2123" spans="3:14" x14ac:dyDescent="0.25">
      <c r="C2123"/>
      <c r="N2123"/>
    </row>
    <row r="2124" spans="3:14" x14ac:dyDescent="0.25">
      <c r="C2124"/>
      <c r="N2124"/>
    </row>
    <row r="2125" spans="3:14" x14ac:dyDescent="0.25">
      <c r="C2125"/>
      <c r="N2125"/>
    </row>
    <row r="2126" spans="3:14" x14ac:dyDescent="0.25">
      <c r="C2126"/>
      <c r="N2126"/>
    </row>
    <row r="2127" spans="3:14" x14ac:dyDescent="0.25">
      <c r="C2127"/>
      <c r="N2127"/>
    </row>
    <row r="2128" spans="3:14" x14ac:dyDescent="0.25">
      <c r="C2128"/>
      <c r="N2128"/>
    </row>
    <row r="2129" spans="3:14" x14ac:dyDescent="0.25">
      <c r="C2129"/>
      <c r="N2129"/>
    </row>
    <row r="2130" spans="3:14" x14ac:dyDescent="0.25">
      <c r="C2130"/>
      <c r="N2130"/>
    </row>
    <row r="2131" spans="3:14" x14ac:dyDescent="0.25">
      <c r="C2131"/>
      <c r="N2131"/>
    </row>
    <row r="2132" spans="3:14" x14ac:dyDescent="0.25">
      <c r="C2132"/>
      <c r="N2132"/>
    </row>
    <row r="2133" spans="3:14" x14ac:dyDescent="0.25">
      <c r="C2133"/>
      <c r="N2133"/>
    </row>
    <row r="2134" spans="3:14" x14ac:dyDescent="0.25">
      <c r="C2134"/>
      <c r="N2134"/>
    </row>
    <row r="2135" spans="3:14" x14ac:dyDescent="0.25">
      <c r="C2135"/>
      <c r="N2135"/>
    </row>
    <row r="2136" spans="3:14" x14ac:dyDescent="0.25">
      <c r="C2136"/>
      <c r="N2136"/>
    </row>
    <row r="2137" spans="3:14" x14ac:dyDescent="0.25">
      <c r="C2137"/>
      <c r="N2137"/>
    </row>
    <row r="2138" spans="3:14" x14ac:dyDescent="0.25">
      <c r="C2138"/>
      <c r="N2138"/>
    </row>
    <row r="2139" spans="3:14" x14ac:dyDescent="0.25">
      <c r="C2139"/>
      <c r="N2139"/>
    </row>
    <row r="2140" spans="3:14" x14ac:dyDescent="0.25">
      <c r="C2140"/>
      <c r="N2140"/>
    </row>
    <row r="2141" spans="3:14" x14ac:dyDescent="0.25">
      <c r="C2141"/>
      <c r="N2141"/>
    </row>
    <row r="2142" spans="3:14" x14ac:dyDescent="0.25">
      <c r="C2142"/>
      <c r="N2142"/>
    </row>
    <row r="2143" spans="3:14" x14ac:dyDescent="0.25">
      <c r="C2143"/>
      <c r="N2143"/>
    </row>
    <row r="2144" spans="3:14" x14ac:dyDescent="0.25">
      <c r="C2144"/>
      <c r="N2144"/>
    </row>
    <row r="2145" spans="3:14" x14ac:dyDescent="0.25">
      <c r="C2145"/>
      <c r="N2145"/>
    </row>
    <row r="2146" spans="3:14" x14ac:dyDescent="0.25">
      <c r="C2146"/>
      <c r="N2146"/>
    </row>
    <row r="2147" spans="3:14" x14ac:dyDescent="0.25">
      <c r="C2147"/>
      <c r="N2147"/>
    </row>
    <row r="2148" spans="3:14" x14ac:dyDescent="0.25">
      <c r="C2148"/>
      <c r="N2148"/>
    </row>
    <row r="2149" spans="3:14" x14ac:dyDescent="0.25">
      <c r="C2149"/>
      <c r="N2149"/>
    </row>
    <row r="2150" spans="3:14" x14ac:dyDescent="0.25">
      <c r="C2150"/>
      <c r="N2150"/>
    </row>
    <row r="2151" spans="3:14" x14ac:dyDescent="0.25">
      <c r="C2151"/>
      <c r="N2151"/>
    </row>
    <row r="2152" spans="3:14" x14ac:dyDescent="0.25">
      <c r="C2152"/>
      <c r="N2152"/>
    </row>
    <row r="2153" spans="3:14" x14ac:dyDescent="0.25">
      <c r="C2153"/>
      <c r="N2153"/>
    </row>
    <row r="2154" spans="3:14" x14ac:dyDescent="0.25">
      <c r="C2154"/>
      <c r="N2154"/>
    </row>
    <row r="2155" spans="3:14" x14ac:dyDescent="0.25">
      <c r="C2155"/>
      <c r="N2155"/>
    </row>
    <row r="2156" spans="3:14" x14ac:dyDescent="0.25">
      <c r="C2156"/>
      <c r="N2156"/>
    </row>
    <row r="2157" spans="3:14" x14ac:dyDescent="0.25">
      <c r="C2157"/>
      <c r="N2157"/>
    </row>
    <row r="2158" spans="3:14" x14ac:dyDescent="0.25">
      <c r="C2158"/>
      <c r="N2158"/>
    </row>
    <row r="2159" spans="3:14" x14ac:dyDescent="0.25">
      <c r="C2159"/>
      <c r="N2159"/>
    </row>
    <row r="2160" spans="3:14" x14ac:dyDescent="0.25">
      <c r="C2160"/>
      <c r="N2160"/>
    </row>
    <row r="2161" spans="3:14" x14ac:dyDescent="0.25">
      <c r="C2161"/>
      <c r="N2161"/>
    </row>
    <row r="2162" spans="3:14" x14ac:dyDescent="0.25">
      <c r="C2162"/>
      <c r="N2162"/>
    </row>
    <row r="2163" spans="3:14" x14ac:dyDescent="0.25">
      <c r="C2163"/>
      <c r="N2163"/>
    </row>
    <row r="2164" spans="3:14" x14ac:dyDescent="0.25">
      <c r="C2164"/>
      <c r="N2164"/>
    </row>
    <row r="2165" spans="3:14" x14ac:dyDescent="0.25">
      <c r="C2165"/>
      <c r="N2165"/>
    </row>
    <row r="2166" spans="3:14" x14ac:dyDescent="0.25">
      <c r="C2166"/>
      <c r="N2166"/>
    </row>
    <row r="2167" spans="3:14" x14ac:dyDescent="0.25">
      <c r="C2167"/>
      <c r="N2167"/>
    </row>
    <row r="2168" spans="3:14" x14ac:dyDescent="0.25">
      <c r="C2168"/>
      <c r="N2168"/>
    </row>
    <row r="2169" spans="3:14" x14ac:dyDescent="0.25">
      <c r="C2169"/>
      <c r="N2169"/>
    </row>
    <row r="2170" spans="3:14" x14ac:dyDescent="0.25">
      <c r="C2170"/>
      <c r="N2170"/>
    </row>
    <row r="2171" spans="3:14" x14ac:dyDescent="0.25">
      <c r="C2171"/>
      <c r="N2171"/>
    </row>
    <row r="2172" spans="3:14" x14ac:dyDescent="0.25">
      <c r="C2172"/>
      <c r="N2172"/>
    </row>
    <row r="2173" spans="3:14" x14ac:dyDescent="0.25">
      <c r="C2173"/>
      <c r="N2173"/>
    </row>
    <row r="2174" spans="3:14" x14ac:dyDescent="0.25">
      <c r="C2174"/>
      <c r="N2174"/>
    </row>
    <row r="2175" spans="3:14" x14ac:dyDescent="0.25">
      <c r="C2175"/>
      <c r="N2175"/>
    </row>
    <row r="2176" spans="3:14" x14ac:dyDescent="0.25">
      <c r="C2176"/>
      <c r="N2176"/>
    </row>
    <row r="2177" spans="3:14" x14ac:dyDescent="0.25">
      <c r="C2177"/>
      <c r="N2177"/>
    </row>
    <row r="2178" spans="3:14" x14ac:dyDescent="0.25">
      <c r="C2178"/>
      <c r="N2178"/>
    </row>
    <row r="2179" spans="3:14" x14ac:dyDescent="0.25">
      <c r="C2179"/>
      <c r="N2179"/>
    </row>
    <row r="2180" spans="3:14" x14ac:dyDescent="0.25">
      <c r="C2180"/>
      <c r="N2180"/>
    </row>
    <row r="2181" spans="3:14" x14ac:dyDescent="0.25">
      <c r="C2181"/>
      <c r="N2181"/>
    </row>
    <row r="2182" spans="3:14" x14ac:dyDescent="0.25">
      <c r="C2182"/>
      <c r="N2182"/>
    </row>
    <row r="2183" spans="3:14" x14ac:dyDescent="0.25">
      <c r="C2183"/>
      <c r="N2183"/>
    </row>
    <row r="2184" spans="3:14" x14ac:dyDescent="0.25">
      <c r="C2184"/>
      <c r="N2184"/>
    </row>
    <row r="2185" spans="3:14" x14ac:dyDescent="0.25">
      <c r="C2185"/>
      <c r="N2185"/>
    </row>
    <row r="2186" spans="3:14" x14ac:dyDescent="0.25">
      <c r="C2186"/>
      <c r="N2186"/>
    </row>
    <row r="2187" spans="3:14" x14ac:dyDescent="0.25">
      <c r="C2187"/>
      <c r="N2187"/>
    </row>
    <row r="2188" spans="3:14" x14ac:dyDescent="0.25">
      <c r="C2188"/>
      <c r="N2188"/>
    </row>
    <row r="2189" spans="3:14" x14ac:dyDescent="0.25">
      <c r="C2189"/>
      <c r="N2189"/>
    </row>
    <row r="2190" spans="3:14" x14ac:dyDescent="0.25">
      <c r="C2190"/>
      <c r="N2190"/>
    </row>
    <row r="2191" spans="3:14" x14ac:dyDescent="0.25">
      <c r="C2191"/>
      <c r="N2191"/>
    </row>
    <row r="2192" spans="3:14" x14ac:dyDescent="0.25">
      <c r="C2192"/>
      <c r="N2192"/>
    </row>
    <row r="2193" spans="3:14" x14ac:dyDescent="0.25">
      <c r="C2193"/>
      <c r="N2193"/>
    </row>
    <row r="2194" spans="3:14" x14ac:dyDescent="0.25">
      <c r="C2194"/>
      <c r="N2194"/>
    </row>
    <row r="2195" spans="3:14" x14ac:dyDescent="0.25">
      <c r="C2195"/>
      <c r="N2195"/>
    </row>
    <row r="2196" spans="3:14" x14ac:dyDescent="0.25">
      <c r="C2196"/>
      <c r="N2196"/>
    </row>
    <row r="2197" spans="3:14" x14ac:dyDescent="0.25">
      <c r="C2197"/>
      <c r="N2197"/>
    </row>
    <row r="2198" spans="3:14" x14ac:dyDescent="0.25">
      <c r="C2198"/>
      <c r="N2198"/>
    </row>
    <row r="2199" spans="3:14" x14ac:dyDescent="0.25">
      <c r="C2199"/>
      <c r="N2199"/>
    </row>
    <row r="2200" spans="3:14" x14ac:dyDescent="0.25">
      <c r="C2200"/>
      <c r="N2200"/>
    </row>
    <row r="2201" spans="3:14" x14ac:dyDescent="0.25">
      <c r="C2201"/>
      <c r="N2201"/>
    </row>
    <row r="2202" spans="3:14" x14ac:dyDescent="0.25">
      <c r="C2202"/>
      <c r="N2202"/>
    </row>
    <row r="2203" spans="3:14" x14ac:dyDescent="0.25">
      <c r="C2203"/>
      <c r="N2203"/>
    </row>
    <row r="2204" spans="3:14" x14ac:dyDescent="0.25">
      <c r="C2204"/>
      <c r="N2204"/>
    </row>
    <row r="2205" spans="3:14" x14ac:dyDescent="0.25">
      <c r="C2205"/>
      <c r="N2205"/>
    </row>
    <row r="2206" spans="3:14" x14ac:dyDescent="0.25">
      <c r="C2206"/>
      <c r="N2206"/>
    </row>
    <row r="2207" spans="3:14" x14ac:dyDescent="0.25">
      <c r="C2207"/>
      <c r="N2207"/>
    </row>
    <row r="2208" spans="3:14" x14ac:dyDescent="0.25">
      <c r="C2208"/>
      <c r="N2208"/>
    </row>
    <row r="2209" spans="3:14" x14ac:dyDescent="0.25">
      <c r="C2209"/>
      <c r="N2209"/>
    </row>
    <row r="2210" spans="3:14" x14ac:dyDescent="0.25">
      <c r="C2210"/>
      <c r="N2210"/>
    </row>
    <row r="2211" spans="3:14" x14ac:dyDescent="0.25">
      <c r="C2211"/>
      <c r="N2211"/>
    </row>
    <row r="2212" spans="3:14" x14ac:dyDescent="0.25">
      <c r="C2212"/>
      <c r="N2212"/>
    </row>
    <row r="2213" spans="3:14" x14ac:dyDescent="0.25">
      <c r="C2213"/>
      <c r="N2213"/>
    </row>
    <row r="2214" spans="3:14" x14ac:dyDescent="0.25">
      <c r="C2214"/>
      <c r="N2214"/>
    </row>
    <row r="2215" spans="3:14" x14ac:dyDescent="0.25">
      <c r="C2215"/>
      <c r="N2215"/>
    </row>
    <row r="2216" spans="3:14" x14ac:dyDescent="0.25">
      <c r="C2216"/>
      <c r="N2216"/>
    </row>
    <row r="2217" spans="3:14" x14ac:dyDescent="0.25">
      <c r="C2217"/>
      <c r="N2217"/>
    </row>
    <row r="2218" spans="3:14" x14ac:dyDescent="0.25">
      <c r="C2218"/>
      <c r="N2218"/>
    </row>
    <row r="2219" spans="3:14" x14ac:dyDescent="0.25">
      <c r="C2219"/>
      <c r="N2219"/>
    </row>
    <row r="2220" spans="3:14" x14ac:dyDescent="0.25">
      <c r="C2220"/>
      <c r="N2220"/>
    </row>
    <row r="2221" spans="3:14" x14ac:dyDescent="0.25">
      <c r="C2221"/>
      <c r="N2221"/>
    </row>
    <row r="2222" spans="3:14" x14ac:dyDescent="0.25">
      <c r="C2222"/>
      <c r="N2222"/>
    </row>
    <row r="2223" spans="3:14" x14ac:dyDescent="0.25">
      <c r="C2223"/>
      <c r="N2223"/>
    </row>
    <row r="2224" spans="3:14" x14ac:dyDescent="0.25">
      <c r="C2224"/>
      <c r="N2224"/>
    </row>
    <row r="2225" spans="3:14" x14ac:dyDescent="0.25">
      <c r="C2225"/>
      <c r="N2225"/>
    </row>
    <row r="2226" spans="3:14" x14ac:dyDescent="0.25">
      <c r="C2226"/>
      <c r="N2226"/>
    </row>
    <row r="2227" spans="3:14" x14ac:dyDescent="0.25">
      <c r="C2227"/>
      <c r="N2227"/>
    </row>
    <row r="2228" spans="3:14" x14ac:dyDescent="0.25">
      <c r="C2228"/>
      <c r="N2228"/>
    </row>
    <row r="2229" spans="3:14" x14ac:dyDescent="0.25">
      <c r="C2229"/>
      <c r="N2229"/>
    </row>
    <row r="2230" spans="3:14" x14ac:dyDescent="0.25">
      <c r="C2230"/>
      <c r="N2230"/>
    </row>
    <row r="2231" spans="3:14" x14ac:dyDescent="0.25">
      <c r="C2231"/>
      <c r="N2231"/>
    </row>
    <row r="2232" spans="3:14" x14ac:dyDescent="0.25">
      <c r="C2232"/>
      <c r="N2232"/>
    </row>
    <row r="2233" spans="3:14" x14ac:dyDescent="0.25">
      <c r="C2233"/>
      <c r="N2233"/>
    </row>
    <row r="2234" spans="3:14" x14ac:dyDescent="0.25">
      <c r="C2234"/>
      <c r="N2234"/>
    </row>
    <row r="2235" spans="3:14" x14ac:dyDescent="0.25">
      <c r="C2235"/>
      <c r="N2235"/>
    </row>
    <row r="2236" spans="3:14" x14ac:dyDescent="0.25">
      <c r="C2236"/>
      <c r="N2236"/>
    </row>
    <row r="2237" spans="3:14" x14ac:dyDescent="0.25">
      <c r="C2237"/>
      <c r="N2237"/>
    </row>
    <row r="2238" spans="3:14" x14ac:dyDescent="0.25">
      <c r="C2238"/>
      <c r="N2238"/>
    </row>
    <row r="2239" spans="3:14" x14ac:dyDescent="0.25">
      <c r="C2239"/>
      <c r="N2239"/>
    </row>
    <row r="2240" spans="3:14" x14ac:dyDescent="0.25">
      <c r="C2240"/>
      <c r="N2240"/>
    </row>
    <row r="2241" spans="3:14" x14ac:dyDescent="0.25">
      <c r="C2241"/>
      <c r="N2241"/>
    </row>
    <row r="2242" spans="3:14" x14ac:dyDescent="0.25">
      <c r="C2242"/>
      <c r="N2242"/>
    </row>
    <row r="2243" spans="3:14" x14ac:dyDescent="0.25">
      <c r="C2243"/>
      <c r="N2243"/>
    </row>
    <row r="2244" spans="3:14" x14ac:dyDescent="0.25">
      <c r="C2244"/>
      <c r="N2244"/>
    </row>
    <row r="2245" spans="3:14" x14ac:dyDescent="0.25">
      <c r="C2245"/>
      <c r="N2245"/>
    </row>
    <row r="2246" spans="3:14" x14ac:dyDescent="0.25">
      <c r="C2246"/>
      <c r="N2246"/>
    </row>
    <row r="2247" spans="3:14" x14ac:dyDescent="0.25">
      <c r="C2247"/>
      <c r="N2247"/>
    </row>
    <row r="2248" spans="3:14" x14ac:dyDescent="0.25">
      <c r="C2248"/>
      <c r="N2248"/>
    </row>
    <row r="2249" spans="3:14" x14ac:dyDescent="0.25">
      <c r="C2249"/>
      <c r="N2249"/>
    </row>
    <row r="2250" spans="3:14" x14ac:dyDescent="0.25">
      <c r="C2250"/>
      <c r="N2250"/>
    </row>
    <row r="2251" spans="3:14" x14ac:dyDescent="0.25">
      <c r="C2251"/>
      <c r="N2251"/>
    </row>
    <row r="2252" spans="3:14" x14ac:dyDescent="0.25">
      <c r="C2252"/>
      <c r="N2252"/>
    </row>
    <row r="2253" spans="3:14" x14ac:dyDescent="0.25">
      <c r="C2253"/>
      <c r="N2253"/>
    </row>
    <row r="2254" spans="3:14" x14ac:dyDescent="0.25">
      <c r="C2254"/>
      <c r="N2254"/>
    </row>
    <row r="2255" spans="3:14" x14ac:dyDescent="0.25">
      <c r="C2255"/>
      <c r="N2255"/>
    </row>
    <row r="2256" spans="3:14" x14ac:dyDescent="0.25">
      <c r="C2256"/>
      <c r="N2256"/>
    </row>
    <row r="2257" spans="3:14" x14ac:dyDescent="0.25">
      <c r="C2257"/>
      <c r="N2257"/>
    </row>
    <row r="2258" spans="3:14" x14ac:dyDescent="0.25">
      <c r="C2258"/>
      <c r="N2258"/>
    </row>
    <row r="2259" spans="3:14" x14ac:dyDescent="0.25">
      <c r="C2259"/>
      <c r="N2259"/>
    </row>
    <row r="2260" spans="3:14" x14ac:dyDescent="0.25">
      <c r="C2260"/>
      <c r="N2260"/>
    </row>
    <row r="2261" spans="3:14" x14ac:dyDescent="0.25">
      <c r="C2261"/>
      <c r="N2261"/>
    </row>
    <row r="2262" spans="3:14" x14ac:dyDescent="0.25">
      <c r="C2262"/>
      <c r="N2262"/>
    </row>
    <row r="2263" spans="3:14" x14ac:dyDescent="0.25">
      <c r="C2263"/>
      <c r="N2263"/>
    </row>
    <row r="2264" spans="3:14" x14ac:dyDescent="0.25">
      <c r="C2264"/>
      <c r="N2264"/>
    </row>
    <row r="2265" spans="3:14" x14ac:dyDescent="0.25">
      <c r="C2265"/>
      <c r="N2265"/>
    </row>
    <row r="2266" spans="3:14" x14ac:dyDescent="0.25">
      <c r="C2266"/>
      <c r="N2266"/>
    </row>
    <row r="2267" spans="3:14" x14ac:dyDescent="0.25">
      <c r="C2267"/>
      <c r="N2267"/>
    </row>
    <row r="2268" spans="3:14" x14ac:dyDescent="0.25">
      <c r="C2268"/>
      <c r="N2268"/>
    </row>
    <row r="2269" spans="3:14" x14ac:dyDescent="0.25">
      <c r="C2269"/>
      <c r="N2269"/>
    </row>
    <row r="2270" spans="3:14" x14ac:dyDescent="0.25">
      <c r="C2270"/>
      <c r="N2270"/>
    </row>
    <row r="2271" spans="3:14" x14ac:dyDescent="0.25">
      <c r="C2271"/>
      <c r="N2271"/>
    </row>
    <row r="2272" spans="3:14" x14ac:dyDescent="0.25">
      <c r="C2272"/>
      <c r="N2272"/>
    </row>
    <row r="2273" spans="3:14" x14ac:dyDescent="0.25">
      <c r="C2273"/>
      <c r="N2273"/>
    </row>
    <row r="2274" spans="3:14" x14ac:dyDescent="0.25">
      <c r="C2274"/>
      <c r="N2274"/>
    </row>
    <row r="2275" spans="3:14" x14ac:dyDescent="0.25">
      <c r="C2275"/>
      <c r="N2275"/>
    </row>
    <row r="2276" spans="3:14" x14ac:dyDescent="0.25">
      <c r="C2276"/>
      <c r="N2276"/>
    </row>
    <row r="2277" spans="3:14" x14ac:dyDescent="0.25">
      <c r="C2277"/>
      <c r="N2277"/>
    </row>
    <row r="2278" spans="3:14" x14ac:dyDescent="0.25">
      <c r="C2278"/>
      <c r="N2278"/>
    </row>
    <row r="2279" spans="3:14" x14ac:dyDescent="0.25">
      <c r="C2279"/>
      <c r="N2279"/>
    </row>
    <row r="2280" spans="3:14" x14ac:dyDescent="0.25">
      <c r="C2280"/>
      <c r="N2280"/>
    </row>
    <row r="2281" spans="3:14" x14ac:dyDescent="0.25">
      <c r="C2281"/>
      <c r="N2281"/>
    </row>
    <row r="2282" spans="3:14" x14ac:dyDescent="0.25">
      <c r="C2282"/>
      <c r="N2282"/>
    </row>
    <row r="2283" spans="3:14" x14ac:dyDescent="0.25">
      <c r="C2283"/>
      <c r="N2283"/>
    </row>
    <row r="2284" spans="3:14" x14ac:dyDescent="0.25">
      <c r="C2284"/>
      <c r="N2284"/>
    </row>
    <row r="2285" spans="3:14" x14ac:dyDescent="0.25">
      <c r="C2285"/>
      <c r="N2285"/>
    </row>
    <row r="2286" spans="3:14" x14ac:dyDescent="0.25">
      <c r="C2286"/>
      <c r="N2286"/>
    </row>
    <row r="2287" spans="3:14" x14ac:dyDescent="0.25">
      <c r="C2287"/>
      <c r="N2287"/>
    </row>
    <row r="2288" spans="3:14" x14ac:dyDescent="0.25">
      <c r="C2288"/>
      <c r="N2288"/>
    </row>
    <row r="2289" spans="3:14" x14ac:dyDescent="0.25">
      <c r="C2289"/>
      <c r="N2289"/>
    </row>
    <row r="2290" spans="3:14" x14ac:dyDescent="0.25">
      <c r="C2290"/>
      <c r="N2290"/>
    </row>
    <row r="2291" spans="3:14" x14ac:dyDescent="0.25">
      <c r="C2291"/>
      <c r="N2291"/>
    </row>
    <row r="2292" spans="3:14" x14ac:dyDescent="0.25">
      <c r="C2292"/>
      <c r="N2292"/>
    </row>
    <row r="2293" spans="3:14" x14ac:dyDescent="0.25">
      <c r="C2293"/>
      <c r="N2293"/>
    </row>
    <row r="2294" spans="3:14" x14ac:dyDescent="0.25">
      <c r="C2294"/>
      <c r="N2294"/>
    </row>
    <row r="2295" spans="3:14" x14ac:dyDescent="0.25">
      <c r="C2295"/>
      <c r="N2295"/>
    </row>
    <row r="2296" spans="3:14" x14ac:dyDescent="0.25">
      <c r="C2296"/>
      <c r="N2296"/>
    </row>
    <row r="2297" spans="3:14" x14ac:dyDescent="0.25">
      <c r="C2297"/>
      <c r="N2297"/>
    </row>
    <row r="2298" spans="3:14" x14ac:dyDescent="0.25">
      <c r="C2298"/>
      <c r="N2298"/>
    </row>
    <row r="2299" spans="3:14" x14ac:dyDescent="0.25">
      <c r="C2299"/>
      <c r="N2299"/>
    </row>
    <row r="2300" spans="3:14" x14ac:dyDescent="0.25">
      <c r="C2300"/>
      <c r="N2300"/>
    </row>
    <row r="2301" spans="3:14" x14ac:dyDescent="0.25">
      <c r="C2301"/>
      <c r="N2301"/>
    </row>
    <row r="2302" spans="3:14" x14ac:dyDescent="0.25">
      <c r="C2302"/>
      <c r="N2302"/>
    </row>
    <row r="2303" spans="3:14" x14ac:dyDescent="0.25">
      <c r="C2303"/>
      <c r="N2303"/>
    </row>
    <row r="2304" spans="3:14" x14ac:dyDescent="0.25">
      <c r="C2304"/>
      <c r="N2304"/>
    </row>
    <row r="2305" spans="3:14" x14ac:dyDescent="0.25">
      <c r="C2305"/>
      <c r="N2305"/>
    </row>
    <row r="2306" spans="3:14" x14ac:dyDescent="0.25">
      <c r="C2306"/>
      <c r="N2306"/>
    </row>
    <row r="2307" spans="3:14" x14ac:dyDescent="0.25">
      <c r="C2307"/>
      <c r="N2307"/>
    </row>
    <row r="2308" spans="3:14" x14ac:dyDescent="0.25">
      <c r="C2308"/>
      <c r="N2308"/>
    </row>
    <row r="2309" spans="3:14" x14ac:dyDescent="0.25">
      <c r="C2309"/>
      <c r="N2309"/>
    </row>
    <row r="2310" spans="3:14" x14ac:dyDescent="0.25">
      <c r="C2310"/>
      <c r="N2310"/>
    </row>
    <row r="2311" spans="3:14" x14ac:dyDescent="0.25">
      <c r="C2311"/>
      <c r="N2311"/>
    </row>
    <row r="2312" spans="3:14" x14ac:dyDescent="0.25">
      <c r="C2312"/>
      <c r="N2312"/>
    </row>
    <row r="2313" spans="3:14" x14ac:dyDescent="0.25">
      <c r="C2313"/>
      <c r="N2313"/>
    </row>
    <row r="2314" spans="3:14" x14ac:dyDescent="0.25">
      <c r="C2314"/>
      <c r="N2314"/>
    </row>
    <row r="2315" spans="3:14" x14ac:dyDescent="0.25">
      <c r="C2315"/>
      <c r="N2315"/>
    </row>
    <row r="2316" spans="3:14" x14ac:dyDescent="0.25">
      <c r="C2316"/>
      <c r="N2316"/>
    </row>
    <row r="2317" spans="3:14" x14ac:dyDescent="0.25">
      <c r="C2317"/>
      <c r="N2317"/>
    </row>
    <row r="2318" spans="3:14" x14ac:dyDescent="0.25">
      <c r="C2318"/>
      <c r="N2318"/>
    </row>
    <row r="2319" spans="3:14" x14ac:dyDescent="0.25">
      <c r="C2319"/>
      <c r="N2319"/>
    </row>
    <row r="2320" spans="3:14" x14ac:dyDescent="0.25">
      <c r="C2320"/>
      <c r="N2320"/>
    </row>
    <row r="2321" spans="3:14" x14ac:dyDescent="0.25">
      <c r="C2321"/>
      <c r="N2321"/>
    </row>
    <row r="2322" spans="3:14" x14ac:dyDescent="0.25">
      <c r="C2322"/>
      <c r="N2322"/>
    </row>
    <row r="2323" spans="3:14" x14ac:dyDescent="0.25">
      <c r="C2323"/>
      <c r="N2323"/>
    </row>
    <row r="2324" spans="3:14" x14ac:dyDescent="0.25">
      <c r="C2324"/>
      <c r="N2324"/>
    </row>
    <row r="2325" spans="3:14" x14ac:dyDescent="0.25">
      <c r="C2325"/>
      <c r="N2325"/>
    </row>
    <row r="2326" spans="3:14" x14ac:dyDescent="0.25">
      <c r="C2326"/>
      <c r="N2326"/>
    </row>
    <row r="2327" spans="3:14" x14ac:dyDescent="0.25">
      <c r="C2327"/>
      <c r="N2327"/>
    </row>
    <row r="2328" spans="3:14" x14ac:dyDescent="0.25">
      <c r="C2328"/>
      <c r="N2328"/>
    </row>
    <row r="2329" spans="3:14" x14ac:dyDescent="0.25">
      <c r="C2329"/>
      <c r="N2329"/>
    </row>
    <row r="2330" spans="3:14" x14ac:dyDescent="0.25">
      <c r="C2330"/>
      <c r="N2330"/>
    </row>
    <row r="2331" spans="3:14" x14ac:dyDescent="0.25">
      <c r="C2331"/>
      <c r="N2331"/>
    </row>
    <row r="2332" spans="3:14" x14ac:dyDescent="0.25">
      <c r="C2332"/>
      <c r="N2332"/>
    </row>
    <row r="2333" spans="3:14" x14ac:dyDescent="0.25">
      <c r="C2333"/>
      <c r="N2333"/>
    </row>
    <row r="2334" spans="3:14" x14ac:dyDescent="0.25">
      <c r="C2334"/>
      <c r="N2334"/>
    </row>
    <row r="2335" spans="3:14" x14ac:dyDescent="0.25">
      <c r="C2335"/>
      <c r="N2335"/>
    </row>
    <row r="2336" spans="3:14" x14ac:dyDescent="0.25">
      <c r="C2336"/>
      <c r="N2336"/>
    </row>
    <row r="2337" spans="3:14" x14ac:dyDescent="0.25">
      <c r="C2337"/>
      <c r="N2337"/>
    </row>
    <row r="2338" spans="3:14" x14ac:dyDescent="0.25">
      <c r="C2338"/>
      <c r="N2338"/>
    </row>
    <row r="2339" spans="3:14" x14ac:dyDescent="0.25">
      <c r="C2339"/>
      <c r="N2339"/>
    </row>
    <row r="2340" spans="3:14" x14ac:dyDescent="0.25">
      <c r="C2340"/>
      <c r="N2340"/>
    </row>
    <row r="2341" spans="3:14" x14ac:dyDescent="0.25">
      <c r="C2341"/>
      <c r="N2341"/>
    </row>
    <row r="2342" spans="3:14" x14ac:dyDescent="0.25">
      <c r="C2342"/>
      <c r="N2342"/>
    </row>
    <row r="2343" spans="3:14" x14ac:dyDescent="0.25">
      <c r="C2343"/>
      <c r="N2343"/>
    </row>
    <row r="2344" spans="3:14" x14ac:dyDescent="0.25">
      <c r="C2344"/>
      <c r="N2344"/>
    </row>
    <row r="2345" spans="3:14" x14ac:dyDescent="0.25">
      <c r="C2345"/>
      <c r="N2345"/>
    </row>
    <row r="2346" spans="3:14" x14ac:dyDescent="0.25">
      <c r="C2346"/>
      <c r="N2346"/>
    </row>
    <row r="2347" spans="3:14" x14ac:dyDescent="0.25">
      <c r="C2347"/>
      <c r="N2347"/>
    </row>
    <row r="2348" spans="3:14" x14ac:dyDescent="0.25">
      <c r="C2348"/>
      <c r="N2348"/>
    </row>
    <row r="2349" spans="3:14" x14ac:dyDescent="0.25">
      <c r="C2349"/>
      <c r="N2349"/>
    </row>
    <row r="2350" spans="3:14" x14ac:dyDescent="0.25">
      <c r="C2350"/>
      <c r="N2350"/>
    </row>
    <row r="2351" spans="3:14" x14ac:dyDescent="0.25">
      <c r="C2351"/>
      <c r="N2351"/>
    </row>
    <row r="2352" spans="3:14" x14ac:dyDescent="0.25">
      <c r="C2352"/>
      <c r="N2352"/>
    </row>
    <row r="2353" spans="3:14" x14ac:dyDescent="0.25">
      <c r="C2353"/>
      <c r="N2353"/>
    </row>
    <row r="2354" spans="3:14" x14ac:dyDescent="0.25">
      <c r="C2354"/>
      <c r="N2354"/>
    </row>
    <row r="2355" spans="3:14" x14ac:dyDescent="0.25">
      <c r="C2355"/>
      <c r="N2355"/>
    </row>
    <row r="2356" spans="3:14" x14ac:dyDescent="0.25">
      <c r="C2356"/>
      <c r="N2356"/>
    </row>
    <row r="2357" spans="3:14" x14ac:dyDescent="0.25">
      <c r="C2357"/>
      <c r="N2357"/>
    </row>
    <row r="2358" spans="3:14" x14ac:dyDescent="0.25">
      <c r="C2358"/>
      <c r="N2358"/>
    </row>
    <row r="2359" spans="3:14" x14ac:dyDescent="0.25">
      <c r="C2359"/>
      <c r="N2359"/>
    </row>
    <row r="2360" spans="3:14" x14ac:dyDescent="0.25">
      <c r="C2360"/>
      <c r="N2360"/>
    </row>
    <row r="2361" spans="3:14" x14ac:dyDescent="0.25">
      <c r="C2361"/>
      <c r="N2361"/>
    </row>
    <row r="2362" spans="3:14" x14ac:dyDescent="0.25">
      <c r="C2362"/>
      <c r="N2362"/>
    </row>
    <row r="2363" spans="3:14" x14ac:dyDescent="0.25">
      <c r="C2363"/>
      <c r="N2363"/>
    </row>
    <row r="2364" spans="3:14" x14ac:dyDescent="0.25">
      <c r="C2364"/>
      <c r="N2364"/>
    </row>
    <row r="2365" spans="3:14" x14ac:dyDescent="0.25">
      <c r="C2365"/>
      <c r="N2365"/>
    </row>
    <row r="2366" spans="3:14" x14ac:dyDescent="0.25">
      <c r="C2366"/>
      <c r="N2366"/>
    </row>
    <row r="2367" spans="3:14" x14ac:dyDescent="0.25">
      <c r="C2367"/>
      <c r="N2367"/>
    </row>
    <row r="2368" spans="3:14" x14ac:dyDescent="0.25">
      <c r="C2368"/>
      <c r="N2368"/>
    </row>
    <row r="2369" spans="3:14" x14ac:dyDescent="0.25">
      <c r="C2369"/>
      <c r="N2369"/>
    </row>
    <row r="2370" spans="3:14" x14ac:dyDescent="0.25">
      <c r="C2370"/>
      <c r="N2370"/>
    </row>
    <row r="2371" spans="3:14" x14ac:dyDescent="0.25">
      <c r="C2371"/>
      <c r="N2371"/>
    </row>
    <row r="2372" spans="3:14" x14ac:dyDescent="0.25">
      <c r="C2372"/>
      <c r="N2372"/>
    </row>
    <row r="2373" spans="3:14" x14ac:dyDescent="0.25">
      <c r="C2373"/>
      <c r="N2373"/>
    </row>
    <row r="2374" spans="3:14" x14ac:dyDescent="0.25">
      <c r="C2374"/>
      <c r="N2374"/>
    </row>
    <row r="2375" spans="3:14" x14ac:dyDescent="0.25">
      <c r="C2375"/>
      <c r="N2375"/>
    </row>
    <row r="2376" spans="3:14" x14ac:dyDescent="0.25">
      <c r="C2376"/>
      <c r="N2376"/>
    </row>
    <row r="2377" spans="3:14" x14ac:dyDescent="0.25">
      <c r="C2377"/>
      <c r="N2377"/>
    </row>
    <row r="2378" spans="3:14" x14ac:dyDescent="0.25">
      <c r="C2378"/>
      <c r="N2378"/>
    </row>
    <row r="2379" spans="3:14" x14ac:dyDescent="0.25">
      <c r="C2379"/>
      <c r="N2379"/>
    </row>
    <row r="2380" spans="3:14" x14ac:dyDescent="0.25">
      <c r="C2380"/>
      <c r="N2380"/>
    </row>
    <row r="2381" spans="3:14" x14ac:dyDescent="0.25">
      <c r="C2381"/>
      <c r="N2381"/>
    </row>
    <row r="2382" spans="3:14" x14ac:dyDescent="0.25">
      <c r="C2382"/>
      <c r="N2382"/>
    </row>
    <row r="2383" spans="3:14" x14ac:dyDescent="0.25">
      <c r="C2383"/>
      <c r="N2383"/>
    </row>
    <row r="2384" spans="3:14" x14ac:dyDescent="0.25">
      <c r="C2384"/>
      <c r="N2384"/>
    </row>
    <row r="2385" spans="3:14" x14ac:dyDescent="0.25">
      <c r="C2385"/>
      <c r="N2385"/>
    </row>
    <row r="2386" spans="3:14" x14ac:dyDescent="0.25">
      <c r="C2386"/>
      <c r="N2386"/>
    </row>
    <row r="2387" spans="3:14" x14ac:dyDescent="0.25">
      <c r="C2387"/>
      <c r="N2387"/>
    </row>
    <row r="2388" spans="3:14" x14ac:dyDescent="0.25">
      <c r="C2388"/>
      <c r="N2388"/>
    </row>
    <row r="2389" spans="3:14" x14ac:dyDescent="0.25">
      <c r="C2389"/>
      <c r="N2389"/>
    </row>
    <row r="2390" spans="3:14" x14ac:dyDescent="0.25">
      <c r="C2390"/>
      <c r="N2390"/>
    </row>
    <row r="2391" spans="3:14" x14ac:dyDescent="0.25">
      <c r="C2391"/>
      <c r="N2391"/>
    </row>
    <row r="2392" spans="3:14" x14ac:dyDescent="0.25">
      <c r="C2392"/>
      <c r="N2392"/>
    </row>
    <row r="2393" spans="3:14" x14ac:dyDescent="0.25">
      <c r="C2393"/>
      <c r="N2393"/>
    </row>
    <row r="2394" spans="3:14" x14ac:dyDescent="0.25">
      <c r="C2394"/>
      <c r="N2394"/>
    </row>
    <row r="2395" spans="3:14" x14ac:dyDescent="0.25">
      <c r="C2395"/>
      <c r="N2395"/>
    </row>
    <row r="2396" spans="3:14" x14ac:dyDescent="0.25">
      <c r="C2396"/>
      <c r="N2396"/>
    </row>
    <row r="2397" spans="3:14" x14ac:dyDescent="0.25">
      <c r="C2397"/>
      <c r="N2397"/>
    </row>
    <row r="2398" spans="3:14" x14ac:dyDescent="0.25">
      <c r="C2398"/>
      <c r="N2398"/>
    </row>
    <row r="2399" spans="3:14" x14ac:dyDescent="0.25">
      <c r="C2399"/>
      <c r="N2399"/>
    </row>
    <row r="2400" spans="3:14" x14ac:dyDescent="0.25">
      <c r="C2400"/>
      <c r="N2400"/>
    </row>
    <row r="2401" spans="3:14" x14ac:dyDescent="0.25">
      <c r="C2401"/>
      <c r="N2401"/>
    </row>
    <row r="2402" spans="3:14" x14ac:dyDescent="0.25">
      <c r="C2402"/>
      <c r="N2402"/>
    </row>
    <row r="2403" spans="3:14" x14ac:dyDescent="0.25">
      <c r="C2403"/>
      <c r="N2403"/>
    </row>
    <row r="2404" spans="3:14" x14ac:dyDescent="0.25">
      <c r="C2404"/>
      <c r="N2404"/>
    </row>
    <row r="2405" spans="3:14" x14ac:dyDescent="0.25">
      <c r="C2405"/>
      <c r="N2405"/>
    </row>
    <row r="2406" spans="3:14" x14ac:dyDescent="0.25">
      <c r="C2406"/>
      <c r="N2406"/>
    </row>
    <row r="2407" spans="3:14" x14ac:dyDescent="0.25">
      <c r="C2407"/>
      <c r="N2407"/>
    </row>
    <row r="2408" spans="3:14" x14ac:dyDescent="0.25">
      <c r="C2408"/>
      <c r="N2408"/>
    </row>
    <row r="2409" spans="3:14" x14ac:dyDescent="0.25">
      <c r="C2409"/>
      <c r="N2409"/>
    </row>
    <row r="2410" spans="3:14" x14ac:dyDescent="0.25">
      <c r="C2410"/>
      <c r="N2410"/>
    </row>
    <row r="2411" spans="3:14" x14ac:dyDescent="0.25">
      <c r="C2411"/>
      <c r="N2411"/>
    </row>
    <row r="2412" spans="3:14" x14ac:dyDescent="0.25">
      <c r="C2412"/>
      <c r="N2412"/>
    </row>
    <row r="2413" spans="3:14" x14ac:dyDescent="0.25">
      <c r="C2413"/>
      <c r="N2413"/>
    </row>
    <row r="2414" spans="3:14" x14ac:dyDescent="0.25">
      <c r="C2414"/>
      <c r="N2414"/>
    </row>
    <row r="2415" spans="3:14" x14ac:dyDescent="0.25">
      <c r="C2415"/>
      <c r="N2415"/>
    </row>
    <row r="2416" spans="3:14" x14ac:dyDescent="0.25">
      <c r="C2416"/>
      <c r="N2416"/>
    </row>
    <row r="2417" spans="3:14" x14ac:dyDescent="0.25">
      <c r="C2417"/>
      <c r="N2417"/>
    </row>
    <row r="2418" spans="3:14" x14ac:dyDescent="0.25">
      <c r="C2418"/>
      <c r="N2418"/>
    </row>
    <row r="2419" spans="3:14" x14ac:dyDescent="0.25">
      <c r="C2419"/>
      <c r="N2419"/>
    </row>
    <row r="2420" spans="3:14" x14ac:dyDescent="0.25">
      <c r="C2420"/>
      <c r="N2420"/>
    </row>
    <row r="2421" spans="3:14" x14ac:dyDescent="0.25">
      <c r="C2421"/>
      <c r="N2421"/>
    </row>
    <row r="2422" spans="3:14" x14ac:dyDescent="0.25">
      <c r="C2422"/>
      <c r="N2422"/>
    </row>
    <row r="2423" spans="3:14" x14ac:dyDescent="0.25">
      <c r="C2423"/>
      <c r="N2423"/>
    </row>
    <row r="2424" spans="3:14" x14ac:dyDescent="0.25">
      <c r="C2424"/>
      <c r="N2424"/>
    </row>
    <row r="2425" spans="3:14" x14ac:dyDescent="0.25">
      <c r="C2425"/>
      <c r="N2425"/>
    </row>
    <row r="2426" spans="3:14" x14ac:dyDescent="0.25">
      <c r="C2426"/>
      <c r="N2426"/>
    </row>
    <row r="2427" spans="3:14" x14ac:dyDescent="0.25">
      <c r="C2427"/>
      <c r="N2427"/>
    </row>
    <row r="2428" spans="3:14" x14ac:dyDescent="0.25">
      <c r="C2428"/>
      <c r="N2428"/>
    </row>
    <row r="2429" spans="3:14" x14ac:dyDescent="0.25">
      <c r="C2429"/>
      <c r="N2429"/>
    </row>
    <row r="2430" spans="3:14" x14ac:dyDescent="0.25">
      <c r="C2430"/>
      <c r="N2430"/>
    </row>
    <row r="2431" spans="3:14" x14ac:dyDescent="0.25">
      <c r="C2431"/>
      <c r="N2431"/>
    </row>
    <row r="2432" spans="3:14" x14ac:dyDescent="0.25">
      <c r="C2432"/>
      <c r="N2432"/>
    </row>
    <row r="2433" spans="3:14" x14ac:dyDescent="0.25">
      <c r="C2433"/>
      <c r="N2433"/>
    </row>
    <row r="2434" spans="3:14" x14ac:dyDescent="0.25">
      <c r="C2434"/>
      <c r="N2434"/>
    </row>
    <row r="2435" spans="3:14" x14ac:dyDescent="0.25">
      <c r="C2435"/>
      <c r="N2435"/>
    </row>
    <row r="2436" spans="3:14" x14ac:dyDescent="0.25">
      <c r="C2436"/>
      <c r="N2436"/>
    </row>
    <row r="2437" spans="3:14" x14ac:dyDescent="0.25">
      <c r="C2437"/>
      <c r="N2437"/>
    </row>
    <row r="2438" spans="3:14" x14ac:dyDescent="0.25">
      <c r="C2438"/>
      <c r="N2438"/>
    </row>
    <row r="2439" spans="3:14" x14ac:dyDescent="0.25">
      <c r="C2439"/>
      <c r="N2439"/>
    </row>
    <row r="2440" spans="3:14" x14ac:dyDescent="0.25">
      <c r="C2440"/>
      <c r="N2440"/>
    </row>
    <row r="2441" spans="3:14" x14ac:dyDescent="0.25">
      <c r="C2441"/>
      <c r="N2441"/>
    </row>
    <row r="2442" spans="3:14" x14ac:dyDescent="0.25">
      <c r="C2442"/>
      <c r="N2442"/>
    </row>
    <row r="2443" spans="3:14" x14ac:dyDescent="0.25">
      <c r="C2443"/>
      <c r="N2443"/>
    </row>
    <row r="2444" spans="3:14" x14ac:dyDescent="0.25">
      <c r="C2444"/>
      <c r="N2444"/>
    </row>
    <row r="2445" spans="3:14" x14ac:dyDescent="0.25">
      <c r="C2445"/>
      <c r="N2445"/>
    </row>
    <row r="2446" spans="3:14" x14ac:dyDescent="0.25">
      <c r="C2446"/>
      <c r="N2446"/>
    </row>
    <row r="2447" spans="3:14" x14ac:dyDescent="0.25">
      <c r="C2447"/>
      <c r="N2447"/>
    </row>
    <row r="2448" spans="3:14" x14ac:dyDescent="0.25">
      <c r="C2448"/>
      <c r="N2448"/>
    </row>
    <row r="2449" spans="3:14" x14ac:dyDescent="0.25">
      <c r="C2449"/>
      <c r="N2449"/>
    </row>
    <row r="2450" spans="3:14" x14ac:dyDescent="0.25">
      <c r="C2450"/>
      <c r="N2450"/>
    </row>
    <row r="2451" spans="3:14" x14ac:dyDescent="0.25">
      <c r="C2451"/>
      <c r="N2451"/>
    </row>
    <row r="2452" spans="3:14" x14ac:dyDescent="0.25">
      <c r="C2452"/>
      <c r="N2452"/>
    </row>
    <row r="2453" spans="3:14" x14ac:dyDescent="0.25">
      <c r="C2453"/>
      <c r="N2453"/>
    </row>
    <row r="2454" spans="3:14" x14ac:dyDescent="0.25">
      <c r="C2454"/>
      <c r="N2454"/>
    </row>
    <row r="2455" spans="3:14" x14ac:dyDescent="0.25">
      <c r="C2455"/>
      <c r="N2455"/>
    </row>
    <row r="2456" spans="3:14" x14ac:dyDescent="0.25">
      <c r="C2456"/>
      <c r="N2456"/>
    </row>
    <row r="2457" spans="3:14" x14ac:dyDescent="0.25">
      <c r="C2457"/>
      <c r="N2457"/>
    </row>
    <row r="2458" spans="3:14" x14ac:dyDescent="0.25">
      <c r="C2458"/>
      <c r="N2458"/>
    </row>
    <row r="2459" spans="3:14" x14ac:dyDescent="0.25">
      <c r="C2459"/>
      <c r="N2459"/>
    </row>
    <row r="2460" spans="3:14" x14ac:dyDescent="0.25">
      <c r="C2460"/>
      <c r="N2460"/>
    </row>
    <row r="2461" spans="3:14" x14ac:dyDescent="0.25">
      <c r="C2461"/>
      <c r="N2461"/>
    </row>
    <row r="2462" spans="3:14" x14ac:dyDescent="0.25">
      <c r="C2462"/>
      <c r="N2462"/>
    </row>
    <row r="2463" spans="3:14" x14ac:dyDescent="0.25">
      <c r="C2463"/>
      <c r="N2463"/>
    </row>
    <row r="2464" spans="3:14" x14ac:dyDescent="0.25">
      <c r="C2464"/>
      <c r="N2464"/>
    </row>
    <row r="2465" spans="3:14" x14ac:dyDescent="0.25">
      <c r="C2465"/>
      <c r="N2465"/>
    </row>
    <row r="2466" spans="3:14" x14ac:dyDescent="0.25">
      <c r="C2466"/>
      <c r="N2466"/>
    </row>
    <row r="2467" spans="3:14" x14ac:dyDescent="0.25">
      <c r="C2467"/>
      <c r="N2467"/>
    </row>
    <row r="2468" spans="3:14" x14ac:dyDescent="0.25">
      <c r="C2468"/>
      <c r="N2468"/>
    </row>
    <row r="2469" spans="3:14" x14ac:dyDescent="0.25">
      <c r="C2469"/>
      <c r="N2469"/>
    </row>
    <row r="2470" spans="3:14" x14ac:dyDescent="0.25">
      <c r="C2470"/>
      <c r="N2470"/>
    </row>
    <row r="2471" spans="3:14" x14ac:dyDescent="0.25">
      <c r="C2471"/>
      <c r="N2471"/>
    </row>
    <row r="2472" spans="3:14" x14ac:dyDescent="0.25">
      <c r="C2472"/>
      <c r="N2472"/>
    </row>
    <row r="2473" spans="3:14" x14ac:dyDescent="0.25">
      <c r="C2473"/>
      <c r="N2473"/>
    </row>
    <row r="2474" spans="3:14" x14ac:dyDescent="0.25">
      <c r="C2474"/>
      <c r="N2474"/>
    </row>
    <row r="2475" spans="3:14" x14ac:dyDescent="0.25">
      <c r="C2475"/>
      <c r="N2475"/>
    </row>
    <row r="2476" spans="3:14" x14ac:dyDescent="0.25">
      <c r="C2476"/>
      <c r="N2476"/>
    </row>
    <row r="2477" spans="3:14" x14ac:dyDescent="0.25">
      <c r="C2477"/>
      <c r="N2477"/>
    </row>
    <row r="2478" spans="3:14" x14ac:dyDescent="0.25">
      <c r="C2478"/>
      <c r="N2478"/>
    </row>
    <row r="2479" spans="3:14" x14ac:dyDescent="0.25">
      <c r="C2479"/>
      <c r="N2479"/>
    </row>
    <row r="2480" spans="3:14" x14ac:dyDescent="0.25">
      <c r="C2480"/>
      <c r="N2480"/>
    </row>
    <row r="2481" spans="3:14" x14ac:dyDescent="0.25">
      <c r="C2481"/>
      <c r="N2481"/>
    </row>
    <row r="2482" spans="3:14" x14ac:dyDescent="0.25">
      <c r="C2482"/>
      <c r="N2482"/>
    </row>
    <row r="2483" spans="3:14" x14ac:dyDescent="0.25">
      <c r="C2483"/>
      <c r="N2483"/>
    </row>
    <row r="2484" spans="3:14" x14ac:dyDescent="0.25">
      <c r="C2484"/>
      <c r="N2484"/>
    </row>
    <row r="2485" spans="3:14" x14ac:dyDescent="0.25">
      <c r="C2485"/>
      <c r="N2485"/>
    </row>
    <row r="2486" spans="3:14" x14ac:dyDescent="0.25">
      <c r="C2486"/>
      <c r="N2486"/>
    </row>
    <row r="2487" spans="3:14" x14ac:dyDescent="0.25">
      <c r="C2487"/>
      <c r="N2487"/>
    </row>
    <row r="2488" spans="3:14" x14ac:dyDescent="0.25">
      <c r="C2488"/>
      <c r="N2488"/>
    </row>
    <row r="2489" spans="3:14" x14ac:dyDescent="0.25">
      <c r="C2489"/>
      <c r="N2489"/>
    </row>
    <row r="2490" spans="3:14" x14ac:dyDescent="0.25">
      <c r="C2490"/>
      <c r="N2490"/>
    </row>
    <row r="2491" spans="3:14" x14ac:dyDescent="0.25">
      <c r="C2491"/>
      <c r="N2491"/>
    </row>
    <row r="2492" spans="3:14" x14ac:dyDescent="0.25">
      <c r="C2492"/>
      <c r="N2492"/>
    </row>
    <row r="2493" spans="3:14" x14ac:dyDescent="0.25">
      <c r="C2493"/>
      <c r="N2493"/>
    </row>
    <row r="2494" spans="3:14" x14ac:dyDescent="0.25">
      <c r="C2494"/>
      <c r="N2494"/>
    </row>
    <row r="2495" spans="3:14" x14ac:dyDescent="0.25">
      <c r="C2495"/>
      <c r="N2495"/>
    </row>
    <row r="2496" spans="3:14" x14ac:dyDescent="0.25">
      <c r="C2496"/>
      <c r="N2496"/>
    </row>
    <row r="2497" spans="3:14" x14ac:dyDescent="0.25">
      <c r="C2497"/>
      <c r="N2497"/>
    </row>
    <row r="2498" spans="3:14" x14ac:dyDescent="0.25">
      <c r="C2498"/>
      <c r="N2498"/>
    </row>
    <row r="2499" spans="3:14" x14ac:dyDescent="0.25">
      <c r="C2499"/>
      <c r="N2499"/>
    </row>
    <row r="2500" spans="3:14" x14ac:dyDescent="0.25">
      <c r="C2500"/>
      <c r="N2500"/>
    </row>
    <row r="2501" spans="3:14" x14ac:dyDescent="0.25">
      <c r="C2501"/>
      <c r="N2501"/>
    </row>
    <row r="2502" spans="3:14" x14ac:dyDescent="0.25">
      <c r="C2502"/>
      <c r="N2502"/>
    </row>
    <row r="2503" spans="3:14" x14ac:dyDescent="0.25">
      <c r="C2503"/>
      <c r="N2503"/>
    </row>
    <row r="2504" spans="3:14" x14ac:dyDescent="0.25">
      <c r="C2504"/>
      <c r="N2504"/>
    </row>
    <row r="2505" spans="3:14" x14ac:dyDescent="0.25">
      <c r="C2505"/>
      <c r="N2505"/>
    </row>
    <row r="2506" spans="3:14" x14ac:dyDescent="0.25">
      <c r="C2506"/>
      <c r="N2506"/>
    </row>
    <row r="2507" spans="3:14" x14ac:dyDescent="0.25">
      <c r="C2507"/>
      <c r="N2507"/>
    </row>
    <row r="2508" spans="3:14" x14ac:dyDescent="0.25">
      <c r="C2508"/>
      <c r="N2508"/>
    </row>
    <row r="2509" spans="3:14" x14ac:dyDescent="0.25">
      <c r="C2509"/>
      <c r="N2509"/>
    </row>
    <row r="2510" spans="3:14" x14ac:dyDescent="0.25">
      <c r="C2510"/>
      <c r="N2510"/>
    </row>
    <row r="2511" spans="3:14" x14ac:dyDescent="0.25">
      <c r="C2511"/>
      <c r="N2511"/>
    </row>
    <row r="2512" spans="3:14" x14ac:dyDescent="0.25">
      <c r="C2512"/>
      <c r="N2512"/>
    </row>
    <row r="2513" spans="3:14" x14ac:dyDescent="0.25">
      <c r="C2513"/>
      <c r="N2513"/>
    </row>
    <row r="2514" spans="3:14" x14ac:dyDescent="0.25">
      <c r="C2514"/>
      <c r="N2514"/>
    </row>
    <row r="2515" spans="3:14" x14ac:dyDescent="0.25">
      <c r="C2515"/>
      <c r="N2515"/>
    </row>
    <row r="2516" spans="3:14" x14ac:dyDescent="0.25">
      <c r="C2516"/>
      <c r="N2516"/>
    </row>
    <row r="2517" spans="3:14" x14ac:dyDescent="0.25">
      <c r="C2517"/>
      <c r="N2517"/>
    </row>
    <row r="2518" spans="3:14" x14ac:dyDescent="0.25">
      <c r="C2518"/>
      <c r="N2518"/>
    </row>
    <row r="2519" spans="3:14" x14ac:dyDescent="0.25">
      <c r="C2519"/>
      <c r="N2519"/>
    </row>
    <row r="2520" spans="3:14" x14ac:dyDescent="0.25">
      <c r="C2520"/>
      <c r="N2520"/>
    </row>
    <row r="2521" spans="3:14" x14ac:dyDescent="0.25">
      <c r="C2521"/>
      <c r="N2521"/>
    </row>
    <row r="2522" spans="3:14" x14ac:dyDescent="0.25">
      <c r="C2522"/>
      <c r="N2522"/>
    </row>
    <row r="2523" spans="3:14" x14ac:dyDescent="0.25">
      <c r="C2523"/>
      <c r="N2523"/>
    </row>
    <row r="2524" spans="3:14" x14ac:dyDescent="0.25">
      <c r="C2524"/>
      <c r="N2524"/>
    </row>
    <row r="2525" spans="3:14" x14ac:dyDescent="0.25">
      <c r="C2525"/>
      <c r="N2525"/>
    </row>
    <row r="2526" spans="3:14" x14ac:dyDescent="0.25">
      <c r="C2526"/>
      <c r="N2526"/>
    </row>
    <row r="2527" spans="3:14" x14ac:dyDescent="0.25">
      <c r="C2527"/>
      <c r="N2527"/>
    </row>
    <row r="2528" spans="3:14" x14ac:dyDescent="0.25">
      <c r="C2528"/>
      <c r="N2528"/>
    </row>
    <row r="2529" spans="3:14" x14ac:dyDescent="0.25">
      <c r="C2529"/>
      <c r="N2529"/>
    </row>
    <row r="2530" spans="3:14" x14ac:dyDescent="0.25">
      <c r="C2530"/>
      <c r="N2530"/>
    </row>
    <row r="2531" spans="3:14" x14ac:dyDescent="0.25">
      <c r="C2531"/>
      <c r="N2531"/>
    </row>
    <row r="2532" spans="3:14" x14ac:dyDescent="0.25">
      <c r="C2532"/>
      <c r="N2532"/>
    </row>
    <row r="2533" spans="3:14" x14ac:dyDescent="0.25">
      <c r="C2533"/>
      <c r="N2533"/>
    </row>
    <row r="2534" spans="3:14" x14ac:dyDescent="0.25">
      <c r="C2534"/>
      <c r="N2534"/>
    </row>
    <row r="2535" spans="3:14" x14ac:dyDescent="0.25">
      <c r="C2535"/>
      <c r="N2535"/>
    </row>
    <row r="2536" spans="3:14" x14ac:dyDescent="0.25">
      <c r="C2536"/>
      <c r="N2536"/>
    </row>
    <row r="2537" spans="3:14" x14ac:dyDescent="0.25">
      <c r="C2537"/>
      <c r="N2537"/>
    </row>
    <row r="2538" spans="3:14" x14ac:dyDescent="0.25">
      <c r="C2538"/>
      <c r="N2538"/>
    </row>
    <row r="2539" spans="3:14" x14ac:dyDescent="0.25">
      <c r="C2539"/>
      <c r="N2539"/>
    </row>
    <row r="2540" spans="3:14" x14ac:dyDescent="0.25">
      <c r="C2540"/>
      <c r="N2540"/>
    </row>
    <row r="2541" spans="3:14" x14ac:dyDescent="0.25">
      <c r="C2541"/>
      <c r="N2541"/>
    </row>
    <row r="2542" spans="3:14" x14ac:dyDescent="0.25">
      <c r="C2542"/>
      <c r="N2542"/>
    </row>
    <row r="2543" spans="3:14" x14ac:dyDescent="0.25">
      <c r="C2543"/>
      <c r="N2543"/>
    </row>
    <row r="2544" spans="3:14" x14ac:dyDescent="0.25">
      <c r="C2544"/>
      <c r="N2544"/>
    </row>
    <row r="2545" spans="3:14" x14ac:dyDescent="0.25">
      <c r="C2545"/>
      <c r="N2545"/>
    </row>
    <row r="2546" spans="3:14" x14ac:dyDescent="0.25">
      <c r="C2546"/>
      <c r="N2546"/>
    </row>
    <row r="2547" spans="3:14" x14ac:dyDescent="0.25">
      <c r="C2547"/>
      <c r="N2547"/>
    </row>
    <row r="2548" spans="3:14" x14ac:dyDescent="0.25">
      <c r="C2548"/>
      <c r="N2548"/>
    </row>
    <row r="2549" spans="3:14" x14ac:dyDescent="0.25">
      <c r="C2549"/>
      <c r="N2549"/>
    </row>
    <row r="2550" spans="3:14" x14ac:dyDescent="0.25">
      <c r="C2550"/>
      <c r="N2550"/>
    </row>
    <row r="2551" spans="3:14" x14ac:dyDescent="0.25">
      <c r="C2551"/>
      <c r="N2551"/>
    </row>
    <row r="2552" spans="3:14" x14ac:dyDescent="0.25">
      <c r="C2552"/>
      <c r="N2552"/>
    </row>
    <row r="2553" spans="3:14" x14ac:dyDescent="0.25">
      <c r="C2553"/>
      <c r="N2553"/>
    </row>
    <row r="2554" spans="3:14" x14ac:dyDescent="0.25">
      <c r="C2554"/>
      <c r="N2554"/>
    </row>
    <row r="2555" spans="3:14" x14ac:dyDescent="0.25">
      <c r="C2555"/>
      <c r="N2555"/>
    </row>
    <row r="2556" spans="3:14" x14ac:dyDescent="0.25">
      <c r="C2556"/>
      <c r="N2556"/>
    </row>
    <row r="2557" spans="3:14" x14ac:dyDescent="0.25">
      <c r="C2557"/>
      <c r="N2557"/>
    </row>
    <row r="2558" spans="3:14" x14ac:dyDescent="0.25">
      <c r="C2558"/>
      <c r="N2558"/>
    </row>
    <row r="2559" spans="3:14" x14ac:dyDescent="0.25">
      <c r="C2559"/>
      <c r="N2559"/>
    </row>
    <row r="2560" spans="3:14" x14ac:dyDescent="0.25">
      <c r="C2560"/>
      <c r="N2560"/>
    </row>
    <row r="2561" spans="3:14" x14ac:dyDescent="0.25">
      <c r="C2561"/>
      <c r="N2561"/>
    </row>
    <row r="2562" spans="3:14" x14ac:dyDescent="0.25">
      <c r="C2562"/>
      <c r="N2562"/>
    </row>
    <row r="2563" spans="3:14" x14ac:dyDescent="0.25">
      <c r="C2563"/>
      <c r="N2563"/>
    </row>
    <row r="2564" spans="3:14" x14ac:dyDescent="0.25">
      <c r="C2564"/>
      <c r="N2564"/>
    </row>
    <row r="2565" spans="3:14" x14ac:dyDescent="0.25">
      <c r="C2565"/>
      <c r="N2565"/>
    </row>
    <row r="2566" spans="3:14" x14ac:dyDescent="0.25">
      <c r="C2566"/>
      <c r="N2566"/>
    </row>
    <row r="2567" spans="3:14" x14ac:dyDescent="0.25">
      <c r="C2567"/>
      <c r="N2567"/>
    </row>
    <row r="2568" spans="3:14" x14ac:dyDescent="0.25">
      <c r="C2568"/>
      <c r="N2568"/>
    </row>
    <row r="2569" spans="3:14" x14ac:dyDescent="0.25">
      <c r="C2569"/>
      <c r="N2569"/>
    </row>
    <row r="2570" spans="3:14" x14ac:dyDescent="0.25">
      <c r="C2570"/>
      <c r="N2570"/>
    </row>
    <row r="2571" spans="3:14" x14ac:dyDescent="0.25">
      <c r="C2571"/>
      <c r="N2571"/>
    </row>
    <row r="2572" spans="3:14" x14ac:dyDescent="0.25">
      <c r="C2572"/>
      <c r="N2572"/>
    </row>
    <row r="2573" spans="3:14" x14ac:dyDescent="0.25">
      <c r="C2573"/>
      <c r="N2573"/>
    </row>
    <row r="2574" spans="3:14" x14ac:dyDescent="0.25">
      <c r="C2574"/>
      <c r="N2574"/>
    </row>
    <row r="2575" spans="3:14" x14ac:dyDescent="0.25">
      <c r="C2575"/>
      <c r="N2575"/>
    </row>
    <row r="2576" spans="3:14" x14ac:dyDescent="0.25">
      <c r="C2576"/>
      <c r="N2576"/>
    </row>
    <row r="2577" spans="3:14" x14ac:dyDescent="0.25">
      <c r="C2577"/>
      <c r="N2577"/>
    </row>
    <row r="2578" spans="3:14" x14ac:dyDescent="0.25">
      <c r="C2578"/>
      <c r="N2578"/>
    </row>
    <row r="2579" spans="3:14" x14ac:dyDescent="0.25">
      <c r="C2579"/>
      <c r="N2579"/>
    </row>
    <row r="2580" spans="3:14" x14ac:dyDescent="0.25">
      <c r="C2580"/>
      <c r="N2580"/>
    </row>
    <row r="2581" spans="3:14" x14ac:dyDescent="0.25">
      <c r="C2581"/>
      <c r="N2581"/>
    </row>
    <row r="2582" spans="3:14" x14ac:dyDescent="0.25">
      <c r="C2582"/>
      <c r="N2582"/>
    </row>
    <row r="2583" spans="3:14" x14ac:dyDescent="0.25">
      <c r="C2583"/>
      <c r="N2583"/>
    </row>
    <row r="2584" spans="3:14" x14ac:dyDescent="0.25">
      <c r="C2584"/>
      <c r="N2584"/>
    </row>
    <row r="2585" spans="3:14" x14ac:dyDescent="0.25">
      <c r="C2585"/>
      <c r="N2585"/>
    </row>
    <row r="2586" spans="3:14" x14ac:dyDescent="0.25">
      <c r="C2586"/>
      <c r="N2586"/>
    </row>
    <row r="2587" spans="3:14" x14ac:dyDescent="0.25">
      <c r="C2587"/>
      <c r="N2587"/>
    </row>
    <row r="2588" spans="3:14" x14ac:dyDescent="0.25">
      <c r="C2588"/>
      <c r="N2588"/>
    </row>
    <row r="2589" spans="3:14" x14ac:dyDescent="0.25">
      <c r="C2589"/>
      <c r="N2589"/>
    </row>
    <row r="2590" spans="3:14" x14ac:dyDescent="0.25">
      <c r="C2590"/>
      <c r="N2590"/>
    </row>
    <row r="2591" spans="3:14" x14ac:dyDescent="0.25">
      <c r="C2591"/>
      <c r="N2591"/>
    </row>
    <row r="2592" spans="3:14" x14ac:dyDescent="0.25">
      <c r="C2592"/>
      <c r="N2592"/>
    </row>
    <row r="2593" spans="3:14" x14ac:dyDescent="0.25">
      <c r="C2593"/>
      <c r="N2593"/>
    </row>
    <row r="2594" spans="3:14" x14ac:dyDescent="0.25">
      <c r="C2594"/>
      <c r="N2594"/>
    </row>
    <row r="2595" spans="3:14" x14ac:dyDescent="0.25">
      <c r="C2595"/>
      <c r="N2595"/>
    </row>
    <row r="2596" spans="3:14" x14ac:dyDescent="0.25">
      <c r="C2596"/>
      <c r="N2596"/>
    </row>
    <row r="2597" spans="3:14" x14ac:dyDescent="0.25">
      <c r="C2597"/>
      <c r="N2597"/>
    </row>
    <row r="2598" spans="3:14" x14ac:dyDescent="0.25">
      <c r="C2598"/>
      <c r="N2598"/>
    </row>
    <row r="2599" spans="3:14" x14ac:dyDescent="0.25">
      <c r="C2599"/>
      <c r="N2599"/>
    </row>
    <row r="2600" spans="3:14" x14ac:dyDescent="0.25">
      <c r="C2600"/>
      <c r="N2600"/>
    </row>
    <row r="2601" spans="3:14" x14ac:dyDescent="0.25">
      <c r="C2601"/>
      <c r="N2601"/>
    </row>
    <row r="2602" spans="3:14" x14ac:dyDescent="0.25">
      <c r="C2602"/>
      <c r="N2602"/>
    </row>
    <row r="2603" spans="3:14" x14ac:dyDescent="0.25">
      <c r="C2603"/>
      <c r="N2603"/>
    </row>
    <row r="2604" spans="3:14" x14ac:dyDescent="0.25">
      <c r="C2604"/>
      <c r="N2604"/>
    </row>
    <row r="2605" spans="3:14" x14ac:dyDescent="0.25">
      <c r="C2605"/>
      <c r="N2605"/>
    </row>
    <row r="2606" spans="3:14" x14ac:dyDescent="0.25">
      <c r="C2606"/>
      <c r="N2606"/>
    </row>
    <row r="2607" spans="3:14" x14ac:dyDescent="0.25">
      <c r="C2607"/>
      <c r="N2607"/>
    </row>
    <row r="2608" spans="3:14" x14ac:dyDescent="0.25">
      <c r="C2608"/>
      <c r="N2608"/>
    </row>
    <row r="2609" spans="3:14" x14ac:dyDescent="0.25">
      <c r="C2609"/>
      <c r="N2609"/>
    </row>
    <row r="2610" spans="3:14" x14ac:dyDescent="0.25">
      <c r="C2610"/>
      <c r="N2610"/>
    </row>
    <row r="2611" spans="3:14" x14ac:dyDescent="0.25">
      <c r="C2611"/>
      <c r="N2611"/>
    </row>
    <row r="2612" spans="3:14" x14ac:dyDescent="0.25">
      <c r="C2612"/>
      <c r="N2612"/>
    </row>
    <row r="2613" spans="3:14" x14ac:dyDescent="0.25">
      <c r="C2613"/>
      <c r="N2613"/>
    </row>
    <row r="2614" spans="3:14" x14ac:dyDescent="0.25">
      <c r="C2614"/>
      <c r="N2614"/>
    </row>
    <row r="2615" spans="3:14" x14ac:dyDescent="0.25">
      <c r="C2615"/>
      <c r="N2615"/>
    </row>
    <row r="2616" spans="3:14" x14ac:dyDescent="0.25">
      <c r="C2616"/>
      <c r="N2616"/>
    </row>
    <row r="2617" spans="3:14" x14ac:dyDescent="0.25">
      <c r="C2617"/>
      <c r="N2617"/>
    </row>
    <row r="2618" spans="3:14" x14ac:dyDescent="0.25">
      <c r="C2618"/>
      <c r="N2618"/>
    </row>
    <row r="2619" spans="3:14" x14ac:dyDescent="0.25">
      <c r="C2619"/>
      <c r="N2619"/>
    </row>
    <row r="2620" spans="3:14" x14ac:dyDescent="0.25">
      <c r="C2620"/>
      <c r="N2620"/>
    </row>
    <row r="2621" spans="3:14" x14ac:dyDescent="0.25">
      <c r="C2621"/>
      <c r="N2621"/>
    </row>
    <row r="2622" spans="3:14" x14ac:dyDescent="0.25">
      <c r="C2622"/>
      <c r="N2622"/>
    </row>
    <row r="2623" spans="3:14" x14ac:dyDescent="0.25">
      <c r="C2623"/>
      <c r="N2623"/>
    </row>
    <row r="2624" spans="3:14" x14ac:dyDescent="0.25">
      <c r="C2624"/>
      <c r="N2624"/>
    </row>
    <row r="2625" spans="3:14" x14ac:dyDescent="0.25">
      <c r="C2625"/>
      <c r="N2625"/>
    </row>
    <row r="2626" spans="3:14" x14ac:dyDescent="0.25">
      <c r="C2626"/>
      <c r="N2626"/>
    </row>
    <row r="2627" spans="3:14" x14ac:dyDescent="0.25">
      <c r="C2627"/>
      <c r="N2627"/>
    </row>
    <row r="2628" spans="3:14" x14ac:dyDescent="0.25">
      <c r="C2628"/>
      <c r="N2628"/>
    </row>
    <row r="2629" spans="3:14" x14ac:dyDescent="0.25">
      <c r="C2629"/>
      <c r="N2629"/>
    </row>
    <row r="2630" spans="3:14" x14ac:dyDescent="0.25">
      <c r="C2630"/>
      <c r="N2630"/>
    </row>
    <row r="2631" spans="3:14" x14ac:dyDescent="0.25">
      <c r="C2631"/>
      <c r="N2631"/>
    </row>
    <row r="2632" spans="3:14" x14ac:dyDescent="0.25">
      <c r="C2632"/>
      <c r="N2632"/>
    </row>
    <row r="2633" spans="3:14" x14ac:dyDescent="0.25">
      <c r="C2633"/>
      <c r="N2633"/>
    </row>
    <row r="2634" spans="3:14" x14ac:dyDescent="0.25">
      <c r="C2634"/>
      <c r="N2634"/>
    </row>
    <row r="2635" spans="3:14" x14ac:dyDescent="0.25">
      <c r="C2635"/>
      <c r="N2635"/>
    </row>
    <row r="2636" spans="3:14" x14ac:dyDescent="0.25">
      <c r="C2636"/>
      <c r="N2636"/>
    </row>
    <row r="2637" spans="3:14" x14ac:dyDescent="0.25">
      <c r="C2637"/>
      <c r="N2637"/>
    </row>
    <row r="2638" spans="3:14" x14ac:dyDescent="0.25">
      <c r="C2638"/>
      <c r="N2638"/>
    </row>
    <row r="2639" spans="3:14" x14ac:dyDescent="0.25">
      <c r="C2639"/>
      <c r="N2639"/>
    </row>
    <row r="2640" spans="3:14" x14ac:dyDescent="0.25">
      <c r="C2640"/>
      <c r="N2640"/>
    </row>
    <row r="2641" spans="3:14" x14ac:dyDescent="0.25">
      <c r="C2641"/>
      <c r="N2641"/>
    </row>
    <row r="2642" spans="3:14" x14ac:dyDescent="0.25">
      <c r="C2642"/>
      <c r="N2642"/>
    </row>
    <row r="2643" spans="3:14" x14ac:dyDescent="0.25">
      <c r="C2643"/>
      <c r="N2643"/>
    </row>
    <row r="2644" spans="3:14" x14ac:dyDescent="0.25">
      <c r="C2644"/>
      <c r="N2644"/>
    </row>
    <row r="2645" spans="3:14" x14ac:dyDescent="0.25">
      <c r="C2645"/>
      <c r="N2645"/>
    </row>
    <row r="2646" spans="3:14" x14ac:dyDescent="0.25">
      <c r="C2646"/>
      <c r="N2646"/>
    </row>
    <row r="2647" spans="3:14" x14ac:dyDescent="0.25">
      <c r="C2647"/>
      <c r="N2647"/>
    </row>
    <row r="2648" spans="3:14" x14ac:dyDescent="0.25">
      <c r="C2648"/>
      <c r="N2648"/>
    </row>
    <row r="2649" spans="3:14" x14ac:dyDescent="0.25">
      <c r="C2649"/>
      <c r="N2649"/>
    </row>
    <row r="2650" spans="3:14" x14ac:dyDescent="0.25">
      <c r="C2650"/>
      <c r="N2650"/>
    </row>
    <row r="2651" spans="3:14" x14ac:dyDescent="0.25">
      <c r="C2651"/>
      <c r="N2651"/>
    </row>
    <row r="2652" spans="3:14" x14ac:dyDescent="0.25">
      <c r="C2652"/>
      <c r="N2652"/>
    </row>
    <row r="2653" spans="3:14" x14ac:dyDescent="0.25">
      <c r="C2653"/>
      <c r="N2653"/>
    </row>
    <row r="2654" spans="3:14" x14ac:dyDescent="0.25">
      <c r="C2654"/>
      <c r="N2654"/>
    </row>
    <row r="2655" spans="3:14" x14ac:dyDescent="0.25">
      <c r="C2655"/>
      <c r="N2655"/>
    </row>
    <row r="2656" spans="3:14" x14ac:dyDescent="0.25">
      <c r="C2656"/>
      <c r="N2656"/>
    </row>
    <row r="2657" spans="3:14" x14ac:dyDescent="0.25">
      <c r="C2657"/>
      <c r="N2657"/>
    </row>
    <row r="2658" spans="3:14" x14ac:dyDescent="0.25">
      <c r="C2658"/>
      <c r="N2658"/>
    </row>
    <row r="2659" spans="3:14" x14ac:dyDescent="0.25">
      <c r="C2659"/>
      <c r="N2659"/>
    </row>
    <row r="2660" spans="3:14" x14ac:dyDescent="0.25">
      <c r="C2660"/>
      <c r="N2660"/>
    </row>
    <row r="2661" spans="3:14" x14ac:dyDescent="0.25">
      <c r="C2661"/>
      <c r="N2661"/>
    </row>
    <row r="2662" spans="3:14" x14ac:dyDescent="0.25">
      <c r="C2662"/>
      <c r="N2662"/>
    </row>
    <row r="2663" spans="3:14" x14ac:dyDescent="0.25">
      <c r="C2663"/>
      <c r="N2663"/>
    </row>
    <row r="2664" spans="3:14" x14ac:dyDescent="0.25">
      <c r="C2664"/>
      <c r="N2664"/>
    </row>
    <row r="2665" spans="3:14" x14ac:dyDescent="0.25">
      <c r="C2665"/>
      <c r="N2665"/>
    </row>
    <row r="2666" spans="3:14" x14ac:dyDescent="0.25">
      <c r="C2666"/>
      <c r="N2666"/>
    </row>
    <row r="2667" spans="3:14" x14ac:dyDescent="0.25">
      <c r="C2667"/>
      <c r="N2667"/>
    </row>
    <row r="2668" spans="3:14" x14ac:dyDescent="0.25">
      <c r="C2668"/>
      <c r="N2668"/>
    </row>
    <row r="2669" spans="3:14" x14ac:dyDescent="0.25">
      <c r="C2669"/>
      <c r="N2669"/>
    </row>
    <row r="2670" spans="3:14" x14ac:dyDescent="0.25">
      <c r="C2670"/>
      <c r="N2670"/>
    </row>
    <row r="2671" spans="3:14" x14ac:dyDescent="0.25">
      <c r="C2671"/>
      <c r="N2671"/>
    </row>
    <row r="2672" spans="3:14" x14ac:dyDescent="0.25">
      <c r="C2672"/>
      <c r="N2672"/>
    </row>
    <row r="2673" spans="3:14" x14ac:dyDescent="0.25">
      <c r="C2673"/>
      <c r="N2673"/>
    </row>
    <row r="2674" spans="3:14" x14ac:dyDescent="0.25">
      <c r="C2674"/>
      <c r="N2674"/>
    </row>
    <row r="2675" spans="3:14" x14ac:dyDescent="0.25">
      <c r="C2675"/>
      <c r="N2675"/>
    </row>
    <row r="2676" spans="3:14" x14ac:dyDescent="0.25">
      <c r="C2676"/>
      <c r="N2676"/>
    </row>
    <row r="2677" spans="3:14" x14ac:dyDescent="0.25">
      <c r="C2677"/>
      <c r="N2677"/>
    </row>
    <row r="2678" spans="3:14" x14ac:dyDescent="0.25">
      <c r="C2678"/>
      <c r="N2678"/>
    </row>
    <row r="2679" spans="3:14" x14ac:dyDescent="0.25">
      <c r="C2679"/>
      <c r="N2679"/>
    </row>
    <row r="2680" spans="3:14" x14ac:dyDescent="0.25">
      <c r="C2680"/>
      <c r="N2680"/>
    </row>
    <row r="2681" spans="3:14" x14ac:dyDescent="0.25">
      <c r="C2681"/>
      <c r="N2681"/>
    </row>
    <row r="2682" spans="3:14" x14ac:dyDescent="0.25">
      <c r="C2682"/>
      <c r="N2682"/>
    </row>
    <row r="2683" spans="3:14" x14ac:dyDescent="0.25">
      <c r="C2683"/>
      <c r="N2683"/>
    </row>
    <row r="2684" spans="3:14" x14ac:dyDescent="0.25">
      <c r="C2684"/>
      <c r="N2684"/>
    </row>
    <row r="2685" spans="3:14" x14ac:dyDescent="0.25">
      <c r="C2685"/>
      <c r="N2685"/>
    </row>
    <row r="2686" spans="3:14" x14ac:dyDescent="0.25">
      <c r="C2686"/>
      <c r="N2686"/>
    </row>
    <row r="2687" spans="3:14" x14ac:dyDescent="0.25">
      <c r="C2687"/>
      <c r="N2687"/>
    </row>
    <row r="2688" spans="3:14" x14ac:dyDescent="0.25">
      <c r="C2688"/>
      <c r="N2688"/>
    </row>
    <row r="2689" spans="3:14" x14ac:dyDescent="0.25">
      <c r="C2689"/>
      <c r="N2689"/>
    </row>
    <row r="2690" spans="3:14" x14ac:dyDescent="0.25">
      <c r="C2690"/>
      <c r="N2690"/>
    </row>
    <row r="2691" spans="3:14" x14ac:dyDescent="0.25">
      <c r="C2691"/>
      <c r="N2691"/>
    </row>
    <row r="2692" spans="3:14" x14ac:dyDescent="0.25">
      <c r="C2692"/>
      <c r="N2692"/>
    </row>
    <row r="2693" spans="3:14" x14ac:dyDescent="0.25">
      <c r="C2693"/>
      <c r="N2693"/>
    </row>
    <row r="2694" spans="3:14" x14ac:dyDescent="0.25">
      <c r="C2694"/>
      <c r="N2694"/>
    </row>
    <row r="2695" spans="3:14" x14ac:dyDescent="0.25">
      <c r="C2695"/>
      <c r="N2695"/>
    </row>
    <row r="2696" spans="3:14" x14ac:dyDescent="0.25">
      <c r="C2696"/>
      <c r="N2696"/>
    </row>
    <row r="2697" spans="3:14" x14ac:dyDescent="0.25">
      <c r="C2697"/>
      <c r="N2697"/>
    </row>
    <row r="2698" spans="3:14" x14ac:dyDescent="0.25">
      <c r="C2698"/>
      <c r="N2698"/>
    </row>
    <row r="2699" spans="3:14" x14ac:dyDescent="0.25">
      <c r="C2699"/>
      <c r="N2699"/>
    </row>
    <row r="2700" spans="3:14" x14ac:dyDescent="0.25">
      <c r="C2700"/>
      <c r="N2700"/>
    </row>
    <row r="2701" spans="3:14" x14ac:dyDescent="0.25">
      <c r="C2701"/>
      <c r="N2701"/>
    </row>
    <row r="2702" spans="3:14" x14ac:dyDescent="0.25">
      <c r="C2702"/>
      <c r="N2702"/>
    </row>
    <row r="2703" spans="3:14" x14ac:dyDescent="0.25">
      <c r="C2703"/>
      <c r="N2703"/>
    </row>
    <row r="2704" spans="3:14" x14ac:dyDescent="0.25">
      <c r="C2704"/>
      <c r="N2704"/>
    </row>
    <row r="2705" spans="3:14" x14ac:dyDescent="0.25">
      <c r="C2705"/>
      <c r="N2705"/>
    </row>
    <row r="2706" spans="3:14" x14ac:dyDescent="0.25">
      <c r="C2706"/>
      <c r="N2706"/>
    </row>
    <row r="2707" spans="3:14" x14ac:dyDescent="0.25">
      <c r="C2707"/>
      <c r="N2707"/>
    </row>
    <row r="2708" spans="3:14" x14ac:dyDescent="0.25">
      <c r="C2708"/>
      <c r="N2708"/>
    </row>
    <row r="2709" spans="3:14" x14ac:dyDescent="0.25">
      <c r="C2709"/>
      <c r="N2709"/>
    </row>
    <row r="2710" spans="3:14" x14ac:dyDescent="0.25">
      <c r="C2710"/>
      <c r="N2710"/>
    </row>
    <row r="2711" spans="3:14" x14ac:dyDescent="0.25">
      <c r="C2711"/>
      <c r="N2711"/>
    </row>
    <row r="2712" spans="3:14" x14ac:dyDescent="0.25">
      <c r="C2712"/>
      <c r="N2712"/>
    </row>
    <row r="2713" spans="3:14" x14ac:dyDescent="0.25">
      <c r="C2713"/>
      <c r="N2713"/>
    </row>
    <row r="2714" spans="3:14" x14ac:dyDescent="0.25">
      <c r="C2714"/>
      <c r="N2714"/>
    </row>
    <row r="2715" spans="3:14" x14ac:dyDescent="0.25">
      <c r="C2715"/>
      <c r="N2715"/>
    </row>
    <row r="2716" spans="3:14" x14ac:dyDescent="0.25">
      <c r="C2716"/>
      <c r="N2716"/>
    </row>
    <row r="2717" spans="3:14" x14ac:dyDescent="0.25">
      <c r="C2717"/>
      <c r="N2717"/>
    </row>
    <row r="2718" spans="3:14" x14ac:dyDescent="0.25">
      <c r="C2718"/>
      <c r="N2718"/>
    </row>
    <row r="2719" spans="3:14" x14ac:dyDescent="0.25">
      <c r="C2719"/>
      <c r="N2719"/>
    </row>
    <row r="2720" spans="3:14" x14ac:dyDescent="0.25">
      <c r="C2720"/>
      <c r="N2720"/>
    </row>
    <row r="2721" spans="3:14" x14ac:dyDescent="0.25">
      <c r="C2721"/>
      <c r="N2721"/>
    </row>
    <row r="2722" spans="3:14" x14ac:dyDescent="0.25">
      <c r="C2722"/>
      <c r="N2722"/>
    </row>
    <row r="2723" spans="3:14" x14ac:dyDescent="0.25">
      <c r="C2723"/>
      <c r="N2723"/>
    </row>
    <row r="2724" spans="3:14" x14ac:dyDescent="0.25">
      <c r="C2724"/>
      <c r="N2724"/>
    </row>
    <row r="2725" spans="3:14" x14ac:dyDescent="0.25">
      <c r="C2725"/>
      <c r="N2725"/>
    </row>
    <row r="2726" spans="3:14" x14ac:dyDescent="0.25">
      <c r="C2726"/>
      <c r="N2726"/>
    </row>
    <row r="2727" spans="3:14" x14ac:dyDescent="0.25">
      <c r="C2727"/>
      <c r="N2727"/>
    </row>
    <row r="2728" spans="3:14" x14ac:dyDescent="0.25">
      <c r="C2728"/>
      <c r="N2728"/>
    </row>
    <row r="2729" spans="3:14" x14ac:dyDescent="0.25">
      <c r="C2729"/>
      <c r="N2729"/>
    </row>
    <row r="2730" spans="3:14" x14ac:dyDescent="0.25">
      <c r="C2730"/>
      <c r="N2730"/>
    </row>
    <row r="2731" spans="3:14" x14ac:dyDescent="0.25">
      <c r="C2731"/>
      <c r="N2731"/>
    </row>
    <row r="2732" spans="3:14" x14ac:dyDescent="0.25">
      <c r="C2732"/>
      <c r="N2732"/>
    </row>
    <row r="2733" spans="3:14" x14ac:dyDescent="0.25">
      <c r="C2733"/>
      <c r="N2733"/>
    </row>
    <row r="2734" spans="3:14" x14ac:dyDescent="0.25">
      <c r="C2734"/>
      <c r="N2734"/>
    </row>
    <row r="2735" spans="3:14" x14ac:dyDescent="0.25">
      <c r="C2735"/>
      <c r="N2735"/>
    </row>
    <row r="2736" spans="3:14" x14ac:dyDescent="0.25">
      <c r="C2736"/>
      <c r="N2736"/>
    </row>
    <row r="2737" spans="3:14" x14ac:dyDescent="0.25">
      <c r="C2737"/>
      <c r="N2737"/>
    </row>
    <row r="2738" spans="3:14" x14ac:dyDescent="0.25">
      <c r="C2738"/>
      <c r="N2738"/>
    </row>
    <row r="2739" spans="3:14" x14ac:dyDescent="0.25">
      <c r="C2739"/>
      <c r="N2739"/>
    </row>
    <row r="2740" spans="3:14" x14ac:dyDescent="0.25">
      <c r="C2740"/>
      <c r="N2740"/>
    </row>
    <row r="2741" spans="3:14" x14ac:dyDescent="0.25">
      <c r="C2741"/>
      <c r="N2741"/>
    </row>
    <row r="2742" spans="3:14" x14ac:dyDescent="0.25">
      <c r="C2742"/>
      <c r="N2742"/>
    </row>
    <row r="2743" spans="3:14" x14ac:dyDescent="0.25">
      <c r="C2743"/>
      <c r="N2743"/>
    </row>
    <row r="2744" spans="3:14" x14ac:dyDescent="0.25">
      <c r="C2744"/>
      <c r="N2744"/>
    </row>
    <row r="2745" spans="3:14" x14ac:dyDescent="0.25">
      <c r="C2745"/>
      <c r="N2745"/>
    </row>
    <row r="2746" spans="3:14" x14ac:dyDescent="0.25">
      <c r="C2746"/>
      <c r="N2746"/>
    </row>
    <row r="2747" spans="3:14" x14ac:dyDescent="0.25">
      <c r="C2747"/>
      <c r="N2747"/>
    </row>
    <row r="2748" spans="3:14" x14ac:dyDescent="0.25">
      <c r="C2748"/>
      <c r="N2748"/>
    </row>
    <row r="2749" spans="3:14" x14ac:dyDescent="0.25">
      <c r="C2749"/>
      <c r="N2749"/>
    </row>
    <row r="2750" spans="3:14" x14ac:dyDescent="0.25">
      <c r="C2750"/>
      <c r="N2750"/>
    </row>
    <row r="2751" spans="3:14" x14ac:dyDescent="0.25">
      <c r="C2751"/>
      <c r="N2751"/>
    </row>
    <row r="2752" spans="3:14" x14ac:dyDescent="0.25">
      <c r="C2752"/>
      <c r="N2752"/>
    </row>
    <row r="2753" spans="3:14" x14ac:dyDescent="0.25">
      <c r="C2753"/>
      <c r="N2753"/>
    </row>
    <row r="2754" spans="3:14" x14ac:dyDescent="0.25">
      <c r="C2754"/>
      <c r="N2754"/>
    </row>
    <row r="2755" spans="3:14" x14ac:dyDescent="0.25">
      <c r="C2755"/>
      <c r="N2755"/>
    </row>
    <row r="2756" spans="3:14" x14ac:dyDescent="0.25">
      <c r="C2756"/>
      <c r="N2756"/>
    </row>
    <row r="2757" spans="3:14" x14ac:dyDescent="0.25">
      <c r="C2757"/>
      <c r="N2757"/>
    </row>
    <row r="2758" spans="3:14" x14ac:dyDescent="0.25">
      <c r="C2758"/>
      <c r="N2758"/>
    </row>
    <row r="2759" spans="3:14" x14ac:dyDescent="0.25">
      <c r="C2759"/>
      <c r="N2759"/>
    </row>
    <row r="2760" spans="3:14" x14ac:dyDescent="0.25">
      <c r="C2760"/>
      <c r="N2760"/>
    </row>
    <row r="2761" spans="3:14" x14ac:dyDescent="0.25">
      <c r="C2761"/>
      <c r="N2761"/>
    </row>
    <row r="2762" spans="3:14" x14ac:dyDescent="0.25">
      <c r="C2762"/>
      <c r="N2762"/>
    </row>
    <row r="2763" spans="3:14" x14ac:dyDescent="0.25">
      <c r="C2763"/>
      <c r="N2763"/>
    </row>
    <row r="2764" spans="3:14" x14ac:dyDescent="0.25">
      <c r="C2764"/>
      <c r="N2764"/>
    </row>
    <row r="2765" spans="3:14" x14ac:dyDescent="0.25">
      <c r="C2765"/>
      <c r="N2765"/>
    </row>
    <row r="2766" spans="3:14" x14ac:dyDescent="0.25">
      <c r="C2766"/>
      <c r="N2766"/>
    </row>
    <row r="2767" spans="3:14" x14ac:dyDescent="0.25">
      <c r="C2767"/>
      <c r="N2767"/>
    </row>
    <row r="2768" spans="3:14" x14ac:dyDescent="0.25">
      <c r="C2768"/>
      <c r="N2768"/>
    </row>
    <row r="2769" spans="3:14" x14ac:dyDescent="0.25">
      <c r="C2769"/>
      <c r="N2769"/>
    </row>
    <row r="2770" spans="3:14" x14ac:dyDescent="0.25">
      <c r="C2770"/>
      <c r="N2770"/>
    </row>
    <row r="2771" spans="3:14" x14ac:dyDescent="0.25">
      <c r="C2771"/>
      <c r="N2771"/>
    </row>
    <row r="2772" spans="3:14" x14ac:dyDescent="0.25">
      <c r="C2772"/>
      <c r="N2772"/>
    </row>
    <row r="2773" spans="3:14" x14ac:dyDescent="0.25">
      <c r="C2773"/>
      <c r="N2773"/>
    </row>
    <row r="2774" spans="3:14" x14ac:dyDescent="0.25">
      <c r="C2774"/>
      <c r="N2774"/>
    </row>
    <row r="2775" spans="3:14" x14ac:dyDescent="0.25">
      <c r="C2775"/>
      <c r="N2775"/>
    </row>
    <row r="2776" spans="3:14" x14ac:dyDescent="0.25">
      <c r="C2776"/>
      <c r="N2776"/>
    </row>
    <row r="2777" spans="3:14" x14ac:dyDescent="0.25">
      <c r="C2777"/>
      <c r="N2777"/>
    </row>
    <row r="2778" spans="3:14" x14ac:dyDescent="0.25">
      <c r="C2778"/>
      <c r="N2778"/>
    </row>
    <row r="2779" spans="3:14" x14ac:dyDescent="0.25">
      <c r="C2779"/>
      <c r="N2779"/>
    </row>
    <row r="2780" spans="3:14" x14ac:dyDescent="0.25">
      <c r="C2780"/>
      <c r="N2780"/>
    </row>
    <row r="2781" spans="3:14" x14ac:dyDescent="0.25">
      <c r="C2781"/>
      <c r="N2781"/>
    </row>
    <row r="2782" spans="3:14" x14ac:dyDescent="0.25">
      <c r="C2782"/>
      <c r="N2782"/>
    </row>
    <row r="2783" spans="3:14" x14ac:dyDescent="0.25">
      <c r="C2783"/>
      <c r="N2783"/>
    </row>
    <row r="2784" spans="3:14" x14ac:dyDescent="0.25">
      <c r="C2784"/>
      <c r="N2784"/>
    </row>
    <row r="2785" spans="3:14" x14ac:dyDescent="0.25">
      <c r="C2785"/>
      <c r="N2785"/>
    </row>
    <row r="2786" spans="3:14" x14ac:dyDescent="0.25">
      <c r="C2786"/>
      <c r="N2786"/>
    </row>
    <row r="2787" spans="3:14" x14ac:dyDescent="0.25">
      <c r="C2787"/>
      <c r="N2787"/>
    </row>
    <row r="2788" spans="3:14" x14ac:dyDescent="0.25">
      <c r="C2788"/>
      <c r="N2788"/>
    </row>
    <row r="2789" spans="3:14" x14ac:dyDescent="0.25">
      <c r="C2789"/>
      <c r="N2789"/>
    </row>
    <row r="2790" spans="3:14" x14ac:dyDescent="0.25">
      <c r="C2790"/>
      <c r="N2790"/>
    </row>
    <row r="2791" spans="3:14" x14ac:dyDescent="0.25">
      <c r="C2791"/>
      <c r="N2791"/>
    </row>
    <row r="2792" spans="3:14" x14ac:dyDescent="0.25">
      <c r="C2792"/>
      <c r="N2792"/>
    </row>
    <row r="2793" spans="3:14" x14ac:dyDescent="0.25">
      <c r="C2793"/>
      <c r="N2793"/>
    </row>
    <row r="2794" spans="3:14" x14ac:dyDescent="0.25">
      <c r="C2794"/>
      <c r="N2794"/>
    </row>
    <row r="2795" spans="3:14" x14ac:dyDescent="0.25">
      <c r="C2795"/>
      <c r="N2795"/>
    </row>
    <row r="2796" spans="3:14" x14ac:dyDescent="0.25">
      <c r="C2796"/>
      <c r="N2796"/>
    </row>
    <row r="2797" spans="3:14" x14ac:dyDescent="0.25">
      <c r="C2797"/>
      <c r="N2797"/>
    </row>
    <row r="2798" spans="3:14" x14ac:dyDescent="0.25">
      <c r="C2798"/>
      <c r="N2798"/>
    </row>
    <row r="2799" spans="3:14" x14ac:dyDescent="0.25">
      <c r="C2799"/>
      <c r="N2799"/>
    </row>
    <row r="2800" spans="3:14" x14ac:dyDescent="0.25">
      <c r="C2800"/>
      <c r="N2800"/>
    </row>
    <row r="2801" spans="3:14" x14ac:dyDescent="0.25">
      <c r="C2801"/>
      <c r="N2801"/>
    </row>
    <row r="2802" spans="3:14" x14ac:dyDescent="0.25">
      <c r="C2802"/>
      <c r="N2802"/>
    </row>
    <row r="2803" spans="3:14" x14ac:dyDescent="0.25">
      <c r="C2803"/>
      <c r="N2803"/>
    </row>
    <row r="2804" spans="3:14" x14ac:dyDescent="0.25">
      <c r="C2804"/>
      <c r="N2804"/>
    </row>
    <row r="2805" spans="3:14" x14ac:dyDescent="0.25">
      <c r="C2805"/>
      <c r="N2805"/>
    </row>
    <row r="2806" spans="3:14" x14ac:dyDescent="0.25">
      <c r="C2806"/>
      <c r="N2806"/>
    </row>
    <row r="2807" spans="3:14" x14ac:dyDescent="0.25">
      <c r="C2807"/>
      <c r="N2807"/>
    </row>
    <row r="2808" spans="3:14" x14ac:dyDescent="0.25">
      <c r="C2808"/>
      <c r="N2808"/>
    </row>
    <row r="2809" spans="3:14" x14ac:dyDescent="0.25">
      <c r="C2809"/>
      <c r="N2809"/>
    </row>
    <row r="2810" spans="3:14" x14ac:dyDescent="0.25">
      <c r="C2810"/>
      <c r="N2810"/>
    </row>
    <row r="2811" spans="3:14" x14ac:dyDescent="0.25">
      <c r="C2811"/>
      <c r="N2811"/>
    </row>
    <row r="2812" spans="3:14" x14ac:dyDescent="0.25">
      <c r="C2812"/>
      <c r="N2812"/>
    </row>
    <row r="2813" spans="3:14" x14ac:dyDescent="0.25">
      <c r="C2813"/>
      <c r="N2813"/>
    </row>
    <row r="2814" spans="3:14" x14ac:dyDescent="0.25">
      <c r="C2814"/>
      <c r="N2814"/>
    </row>
    <row r="2815" spans="3:14" x14ac:dyDescent="0.25">
      <c r="C2815"/>
      <c r="N2815"/>
    </row>
    <row r="2816" spans="3:14" x14ac:dyDescent="0.25">
      <c r="C2816"/>
      <c r="N2816"/>
    </row>
    <row r="2817" spans="3:14" x14ac:dyDescent="0.25">
      <c r="C2817"/>
      <c r="N2817"/>
    </row>
    <row r="2818" spans="3:14" x14ac:dyDescent="0.25">
      <c r="C2818"/>
      <c r="N2818"/>
    </row>
    <row r="2819" spans="3:14" x14ac:dyDescent="0.25">
      <c r="C2819"/>
      <c r="N2819"/>
    </row>
    <row r="2820" spans="3:14" x14ac:dyDescent="0.25">
      <c r="C2820"/>
      <c r="N2820"/>
    </row>
    <row r="2821" spans="3:14" x14ac:dyDescent="0.25">
      <c r="C2821"/>
      <c r="N2821"/>
    </row>
    <row r="2822" spans="3:14" x14ac:dyDescent="0.25">
      <c r="C2822"/>
      <c r="N2822"/>
    </row>
    <row r="2823" spans="3:14" x14ac:dyDescent="0.25">
      <c r="C2823"/>
      <c r="N2823"/>
    </row>
    <row r="2824" spans="3:14" x14ac:dyDescent="0.25">
      <c r="C2824"/>
      <c r="N2824"/>
    </row>
    <row r="2825" spans="3:14" x14ac:dyDescent="0.25">
      <c r="C2825"/>
      <c r="N2825"/>
    </row>
    <row r="2826" spans="3:14" x14ac:dyDescent="0.25">
      <c r="C2826"/>
      <c r="N2826"/>
    </row>
    <row r="2827" spans="3:14" x14ac:dyDescent="0.25">
      <c r="C2827"/>
      <c r="N2827"/>
    </row>
    <row r="2828" spans="3:14" x14ac:dyDescent="0.25">
      <c r="C2828"/>
      <c r="N2828"/>
    </row>
    <row r="2829" spans="3:14" x14ac:dyDescent="0.25">
      <c r="C2829"/>
      <c r="N2829"/>
    </row>
    <row r="2830" spans="3:14" x14ac:dyDescent="0.25">
      <c r="C2830"/>
      <c r="N2830"/>
    </row>
    <row r="2831" spans="3:14" x14ac:dyDescent="0.25">
      <c r="C2831"/>
      <c r="N2831"/>
    </row>
    <row r="2832" spans="3:14" x14ac:dyDescent="0.25">
      <c r="C2832"/>
      <c r="N2832"/>
    </row>
    <row r="2833" spans="3:14" x14ac:dyDescent="0.25">
      <c r="C2833"/>
      <c r="N2833"/>
    </row>
    <row r="2834" spans="3:14" x14ac:dyDescent="0.25">
      <c r="C2834"/>
      <c r="N2834"/>
    </row>
    <row r="2835" spans="3:14" x14ac:dyDescent="0.25">
      <c r="C2835"/>
      <c r="N2835"/>
    </row>
    <row r="2836" spans="3:14" x14ac:dyDescent="0.25">
      <c r="C2836"/>
      <c r="N2836"/>
    </row>
    <row r="2837" spans="3:14" x14ac:dyDescent="0.25">
      <c r="C2837"/>
      <c r="N2837"/>
    </row>
    <row r="2838" spans="3:14" x14ac:dyDescent="0.25">
      <c r="C2838"/>
      <c r="N2838"/>
    </row>
    <row r="2839" spans="3:14" x14ac:dyDescent="0.25">
      <c r="C2839"/>
      <c r="N2839"/>
    </row>
    <row r="2840" spans="3:14" x14ac:dyDescent="0.25">
      <c r="C2840"/>
      <c r="N2840"/>
    </row>
    <row r="2841" spans="3:14" x14ac:dyDescent="0.25">
      <c r="C2841"/>
      <c r="N2841"/>
    </row>
    <row r="2842" spans="3:14" x14ac:dyDescent="0.25">
      <c r="C2842"/>
      <c r="N2842"/>
    </row>
    <row r="2843" spans="3:14" x14ac:dyDescent="0.25">
      <c r="C2843"/>
      <c r="N2843"/>
    </row>
    <row r="2844" spans="3:14" x14ac:dyDescent="0.25">
      <c r="C2844"/>
      <c r="N2844"/>
    </row>
    <row r="2845" spans="3:14" x14ac:dyDescent="0.25">
      <c r="C2845"/>
      <c r="N2845"/>
    </row>
    <row r="2846" spans="3:14" x14ac:dyDescent="0.25">
      <c r="C2846"/>
      <c r="N2846"/>
    </row>
    <row r="2847" spans="3:14" x14ac:dyDescent="0.25">
      <c r="C2847"/>
      <c r="N2847"/>
    </row>
    <row r="2848" spans="3:14" x14ac:dyDescent="0.25">
      <c r="C2848"/>
      <c r="N2848"/>
    </row>
    <row r="2849" spans="3:14" x14ac:dyDescent="0.25">
      <c r="C2849"/>
      <c r="N2849"/>
    </row>
    <row r="2850" spans="3:14" x14ac:dyDescent="0.25">
      <c r="C2850"/>
      <c r="N2850"/>
    </row>
    <row r="2851" spans="3:14" x14ac:dyDescent="0.25">
      <c r="C2851"/>
      <c r="N2851"/>
    </row>
    <row r="2852" spans="3:14" x14ac:dyDescent="0.25">
      <c r="C2852"/>
      <c r="N2852"/>
    </row>
    <row r="2853" spans="3:14" x14ac:dyDescent="0.25">
      <c r="C2853"/>
      <c r="N2853"/>
    </row>
    <row r="2854" spans="3:14" x14ac:dyDescent="0.25">
      <c r="C2854"/>
      <c r="N2854"/>
    </row>
    <row r="2855" spans="3:14" x14ac:dyDescent="0.25">
      <c r="C2855"/>
      <c r="N2855"/>
    </row>
    <row r="2856" spans="3:14" x14ac:dyDescent="0.25">
      <c r="C2856"/>
      <c r="N2856"/>
    </row>
    <row r="2857" spans="3:14" x14ac:dyDescent="0.25">
      <c r="C2857"/>
      <c r="N2857"/>
    </row>
    <row r="2858" spans="3:14" x14ac:dyDescent="0.25">
      <c r="C2858"/>
      <c r="N2858"/>
    </row>
    <row r="2859" spans="3:14" x14ac:dyDescent="0.25">
      <c r="C2859"/>
      <c r="N2859"/>
    </row>
    <row r="2860" spans="3:14" x14ac:dyDescent="0.25">
      <c r="C2860"/>
      <c r="N2860"/>
    </row>
    <row r="2861" spans="3:14" x14ac:dyDescent="0.25">
      <c r="C2861"/>
      <c r="N2861"/>
    </row>
    <row r="2862" spans="3:14" x14ac:dyDescent="0.25">
      <c r="C2862"/>
      <c r="N2862"/>
    </row>
    <row r="2863" spans="3:14" x14ac:dyDescent="0.25">
      <c r="C2863"/>
      <c r="N2863"/>
    </row>
    <row r="2864" spans="3:14" x14ac:dyDescent="0.25">
      <c r="C2864"/>
      <c r="N2864"/>
    </row>
    <row r="2865" spans="3:14" x14ac:dyDescent="0.25">
      <c r="C2865"/>
      <c r="N2865"/>
    </row>
    <row r="2866" spans="3:14" x14ac:dyDescent="0.25">
      <c r="C2866"/>
      <c r="N2866"/>
    </row>
    <row r="2867" spans="3:14" x14ac:dyDescent="0.25">
      <c r="C2867"/>
      <c r="N2867"/>
    </row>
    <row r="2868" spans="3:14" x14ac:dyDescent="0.25">
      <c r="C2868"/>
      <c r="N2868"/>
    </row>
    <row r="2869" spans="3:14" x14ac:dyDescent="0.25">
      <c r="C2869"/>
      <c r="N2869"/>
    </row>
    <row r="2870" spans="3:14" x14ac:dyDescent="0.25">
      <c r="C2870"/>
      <c r="N2870"/>
    </row>
    <row r="2871" spans="3:14" x14ac:dyDescent="0.25">
      <c r="C2871"/>
      <c r="N2871"/>
    </row>
    <row r="2872" spans="3:14" x14ac:dyDescent="0.25">
      <c r="C2872"/>
      <c r="N2872"/>
    </row>
    <row r="2873" spans="3:14" x14ac:dyDescent="0.25">
      <c r="C2873"/>
      <c r="N2873"/>
    </row>
    <row r="2874" spans="3:14" x14ac:dyDescent="0.25">
      <c r="C2874"/>
      <c r="N2874"/>
    </row>
    <row r="2875" spans="3:14" x14ac:dyDescent="0.25">
      <c r="C2875"/>
      <c r="N2875"/>
    </row>
    <row r="2876" spans="3:14" x14ac:dyDescent="0.25">
      <c r="C2876"/>
      <c r="N2876"/>
    </row>
    <row r="2877" spans="3:14" x14ac:dyDescent="0.25">
      <c r="C2877"/>
      <c r="N2877"/>
    </row>
    <row r="2878" spans="3:14" x14ac:dyDescent="0.25">
      <c r="C2878"/>
      <c r="N2878"/>
    </row>
    <row r="2879" spans="3:14" x14ac:dyDescent="0.25">
      <c r="C2879"/>
      <c r="N2879"/>
    </row>
    <row r="2880" spans="3:14" x14ac:dyDescent="0.25">
      <c r="C2880"/>
      <c r="N2880"/>
    </row>
    <row r="2881" spans="3:14" x14ac:dyDescent="0.25">
      <c r="C2881"/>
      <c r="N2881"/>
    </row>
    <row r="2882" spans="3:14" x14ac:dyDescent="0.25">
      <c r="C2882"/>
      <c r="N2882"/>
    </row>
    <row r="2883" spans="3:14" x14ac:dyDescent="0.25">
      <c r="C2883"/>
      <c r="N2883"/>
    </row>
    <row r="2884" spans="3:14" x14ac:dyDescent="0.25">
      <c r="C2884"/>
      <c r="N2884"/>
    </row>
    <row r="2885" spans="3:14" x14ac:dyDescent="0.25">
      <c r="C2885"/>
      <c r="N2885"/>
    </row>
    <row r="2886" spans="3:14" x14ac:dyDescent="0.25">
      <c r="C2886"/>
      <c r="N2886"/>
    </row>
    <row r="2887" spans="3:14" x14ac:dyDescent="0.25">
      <c r="C2887"/>
      <c r="N2887"/>
    </row>
    <row r="2888" spans="3:14" x14ac:dyDescent="0.25">
      <c r="C2888"/>
      <c r="N2888"/>
    </row>
    <row r="2889" spans="3:14" x14ac:dyDescent="0.25">
      <c r="C2889"/>
      <c r="N2889"/>
    </row>
    <row r="2890" spans="3:14" x14ac:dyDescent="0.25">
      <c r="C2890"/>
      <c r="N2890"/>
    </row>
    <row r="2891" spans="3:14" x14ac:dyDescent="0.25">
      <c r="C2891"/>
      <c r="N2891"/>
    </row>
    <row r="2892" spans="3:14" x14ac:dyDescent="0.25">
      <c r="C2892"/>
      <c r="N2892"/>
    </row>
    <row r="2893" spans="3:14" x14ac:dyDescent="0.25">
      <c r="C2893"/>
      <c r="N2893"/>
    </row>
    <row r="2894" spans="3:14" x14ac:dyDescent="0.25">
      <c r="C2894"/>
      <c r="N2894"/>
    </row>
    <row r="2895" spans="3:14" x14ac:dyDescent="0.25">
      <c r="C2895"/>
      <c r="N2895"/>
    </row>
    <row r="2896" spans="3:14" x14ac:dyDescent="0.25">
      <c r="C2896"/>
      <c r="N2896"/>
    </row>
    <row r="2897" spans="3:14" x14ac:dyDescent="0.25">
      <c r="C2897"/>
      <c r="N2897"/>
    </row>
    <row r="2898" spans="3:14" x14ac:dyDescent="0.25">
      <c r="C2898"/>
      <c r="N2898"/>
    </row>
    <row r="2899" spans="3:14" x14ac:dyDescent="0.25">
      <c r="C2899"/>
      <c r="N2899"/>
    </row>
    <row r="2900" spans="3:14" x14ac:dyDescent="0.25">
      <c r="C2900"/>
      <c r="N2900"/>
    </row>
    <row r="2901" spans="3:14" x14ac:dyDescent="0.25">
      <c r="C2901"/>
      <c r="N2901"/>
    </row>
    <row r="2902" spans="3:14" x14ac:dyDescent="0.25">
      <c r="C2902"/>
      <c r="N2902"/>
    </row>
    <row r="2903" spans="3:14" x14ac:dyDescent="0.25">
      <c r="C2903"/>
      <c r="N2903"/>
    </row>
    <row r="2904" spans="3:14" x14ac:dyDescent="0.25">
      <c r="C2904"/>
      <c r="N2904"/>
    </row>
    <row r="2905" spans="3:14" x14ac:dyDescent="0.25">
      <c r="C2905"/>
      <c r="N2905"/>
    </row>
    <row r="2906" spans="3:14" x14ac:dyDescent="0.25">
      <c r="C2906"/>
      <c r="N2906"/>
    </row>
    <row r="2907" spans="3:14" x14ac:dyDescent="0.25">
      <c r="C2907"/>
      <c r="N2907"/>
    </row>
    <row r="2908" spans="3:14" x14ac:dyDescent="0.25">
      <c r="C2908"/>
      <c r="N2908"/>
    </row>
    <row r="2909" spans="3:14" x14ac:dyDescent="0.25">
      <c r="C2909"/>
      <c r="N2909"/>
    </row>
    <row r="2910" spans="3:14" x14ac:dyDescent="0.25">
      <c r="C2910"/>
      <c r="N2910"/>
    </row>
    <row r="2911" spans="3:14" x14ac:dyDescent="0.25">
      <c r="C2911"/>
      <c r="N2911"/>
    </row>
    <row r="2912" spans="3:14" x14ac:dyDescent="0.25">
      <c r="C2912"/>
      <c r="N2912"/>
    </row>
    <row r="2913" spans="3:14" x14ac:dyDescent="0.25">
      <c r="C2913"/>
      <c r="N2913"/>
    </row>
    <row r="2914" spans="3:14" x14ac:dyDescent="0.25">
      <c r="C2914"/>
      <c r="N2914"/>
    </row>
    <row r="2915" spans="3:14" x14ac:dyDescent="0.25">
      <c r="C2915"/>
      <c r="N2915"/>
    </row>
    <row r="2916" spans="3:14" x14ac:dyDescent="0.25">
      <c r="C2916"/>
      <c r="N2916"/>
    </row>
    <row r="2917" spans="3:14" x14ac:dyDescent="0.25">
      <c r="C2917"/>
      <c r="N2917"/>
    </row>
    <row r="2918" spans="3:14" x14ac:dyDescent="0.25">
      <c r="C2918"/>
      <c r="N2918"/>
    </row>
    <row r="2919" spans="3:14" x14ac:dyDescent="0.25">
      <c r="C2919"/>
      <c r="N2919"/>
    </row>
    <row r="2920" spans="3:14" x14ac:dyDescent="0.25">
      <c r="C2920"/>
      <c r="N2920"/>
    </row>
    <row r="2921" spans="3:14" x14ac:dyDescent="0.25">
      <c r="C2921"/>
      <c r="N2921"/>
    </row>
    <row r="2922" spans="3:14" x14ac:dyDescent="0.25">
      <c r="C2922"/>
      <c r="N2922"/>
    </row>
    <row r="2923" spans="3:14" x14ac:dyDescent="0.25">
      <c r="C2923"/>
      <c r="N2923"/>
    </row>
    <row r="2924" spans="3:14" x14ac:dyDescent="0.25">
      <c r="C2924"/>
      <c r="N2924"/>
    </row>
    <row r="2925" spans="3:14" x14ac:dyDescent="0.25">
      <c r="C2925"/>
      <c r="N2925"/>
    </row>
    <row r="2926" spans="3:14" x14ac:dyDescent="0.25">
      <c r="C2926"/>
      <c r="N2926"/>
    </row>
    <row r="2927" spans="3:14" x14ac:dyDescent="0.25">
      <c r="C2927"/>
      <c r="N2927"/>
    </row>
    <row r="2928" spans="3:14" x14ac:dyDescent="0.25">
      <c r="C2928"/>
      <c r="N2928"/>
    </row>
    <row r="2929" spans="3:14" x14ac:dyDescent="0.25">
      <c r="C2929"/>
      <c r="N2929"/>
    </row>
    <row r="2930" spans="3:14" x14ac:dyDescent="0.25">
      <c r="C2930"/>
      <c r="N2930"/>
    </row>
    <row r="2931" spans="3:14" x14ac:dyDescent="0.25">
      <c r="C2931"/>
      <c r="N2931"/>
    </row>
    <row r="2932" spans="3:14" x14ac:dyDescent="0.25">
      <c r="C2932"/>
      <c r="N2932"/>
    </row>
    <row r="2933" spans="3:14" x14ac:dyDescent="0.25">
      <c r="C2933"/>
      <c r="N2933"/>
    </row>
    <row r="2934" spans="3:14" x14ac:dyDescent="0.25">
      <c r="C2934"/>
      <c r="N2934"/>
    </row>
    <row r="2935" spans="3:14" x14ac:dyDescent="0.25">
      <c r="C2935"/>
      <c r="N2935"/>
    </row>
    <row r="2936" spans="3:14" x14ac:dyDescent="0.25">
      <c r="C2936"/>
      <c r="N2936"/>
    </row>
    <row r="2937" spans="3:14" x14ac:dyDescent="0.25">
      <c r="C2937"/>
      <c r="N2937"/>
    </row>
    <row r="2938" spans="3:14" x14ac:dyDescent="0.25">
      <c r="C2938"/>
      <c r="N2938"/>
    </row>
    <row r="2939" spans="3:14" x14ac:dyDescent="0.25">
      <c r="C2939"/>
      <c r="N2939"/>
    </row>
    <row r="2940" spans="3:14" x14ac:dyDescent="0.25">
      <c r="C2940"/>
      <c r="N2940"/>
    </row>
    <row r="2941" spans="3:14" x14ac:dyDescent="0.25">
      <c r="C2941"/>
      <c r="N2941"/>
    </row>
    <row r="2942" spans="3:14" x14ac:dyDescent="0.25">
      <c r="C2942"/>
      <c r="N2942"/>
    </row>
    <row r="2943" spans="3:14" x14ac:dyDescent="0.25">
      <c r="C2943"/>
      <c r="N2943"/>
    </row>
    <row r="2944" spans="3:14" x14ac:dyDescent="0.25">
      <c r="C2944"/>
      <c r="N2944"/>
    </row>
    <row r="2945" spans="3:14" x14ac:dyDescent="0.25">
      <c r="C2945"/>
      <c r="N2945"/>
    </row>
    <row r="2946" spans="3:14" x14ac:dyDescent="0.25">
      <c r="C2946"/>
      <c r="N2946"/>
    </row>
    <row r="2947" spans="3:14" x14ac:dyDescent="0.25">
      <c r="C2947"/>
      <c r="N2947"/>
    </row>
    <row r="2948" spans="3:14" x14ac:dyDescent="0.25">
      <c r="C2948"/>
      <c r="N2948"/>
    </row>
    <row r="2949" spans="3:14" x14ac:dyDescent="0.25">
      <c r="C2949"/>
      <c r="N2949"/>
    </row>
    <row r="2950" spans="3:14" x14ac:dyDescent="0.25">
      <c r="C2950"/>
      <c r="N2950"/>
    </row>
    <row r="2951" spans="3:14" x14ac:dyDescent="0.25">
      <c r="C2951"/>
      <c r="N2951"/>
    </row>
    <row r="2952" spans="3:14" x14ac:dyDescent="0.25">
      <c r="C2952"/>
      <c r="N2952"/>
    </row>
    <row r="2953" spans="3:14" x14ac:dyDescent="0.25">
      <c r="C2953"/>
      <c r="N2953"/>
    </row>
    <row r="2954" spans="3:14" x14ac:dyDescent="0.25">
      <c r="C2954"/>
      <c r="N2954"/>
    </row>
    <row r="2955" spans="3:14" x14ac:dyDescent="0.25">
      <c r="C2955"/>
      <c r="N2955"/>
    </row>
    <row r="2956" spans="3:14" x14ac:dyDescent="0.25">
      <c r="C2956"/>
      <c r="N2956"/>
    </row>
    <row r="2957" spans="3:14" x14ac:dyDescent="0.25">
      <c r="C2957"/>
      <c r="N2957"/>
    </row>
    <row r="2958" spans="3:14" x14ac:dyDescent="0.25">
      <c r="C2958"/>
      <c r="N2958"/>
    </row>
    <row r="2959" spans="3:14" x14ac:dyDescent="0.25">
      <c r="C2959"/>
      <c r="N2959"/>
    </row>
    <row r="2960" spans="3:14" x14ac:dyDescent="0.25">
      <c r="C2960"/>
      <c r="N2960"/>
    </row>
    <row r="2961" spans="3:14" x14ac:dyDescent="0.25">
      <c r="C2961"/>
      <c r="N2961"/>
    </row>
    <row r="2962" spans="3:14" x14ac:dyDescent="0.25">
      <c r="C2962"/>
      <c r="N2962"/>
    </row>
    <row r="2963" spans="3:14" x14ac:dyDescent="0.25">
      <c r="C2963"/>
      <c r="N2963"/>
    </row>
    <row r="2964" spans="3:14" x14ac:dyDescent="0.25">
      <c r="C2964"/>
      <c r="N2964"/>
    </row>
    <row r="2965" spans="3:14" x14ac:dyDescent="0.25">
      <c r="C2965"/>
      <c r="N2965"/>
    </row>
    <row r="2966" spans="3:14" x14ac:dyDescent="0.25">
      <c r="C2966"/>
      <c r="N2966"/>
    </row>
    <row r="2967" spans="3:14" x14ac:dyDescent="0.25">
      <c r="C2967"/>
      <c r="N2967"/>
    </row>
    <row r="2968" spans="3:14" x14ac:dyDescent="0.25">
      <c r="C2968"/>
      <c r="N2968"/>
    </row>
    <row r="2969" spans="3:14" x14ac:dyDescent="0.25">
      <c r="C2969"/>
      <c r="N2969"/>
    </row>
    <row r="2970" spans="3:14" x14ac:dyDescent="0.25">
      <c r="C2970"/>
      <c r="N2970"/>
    </row>
    <row r="2971" spans="3:14" x14ac:dyDescent="0.25">
      <c r="C2971"/>
      <c r="N2971"/>
    </row>
    <row r="2972" spans="3:14" x14ac:dyDescent="0.25">
      <c r="C2972"/>
      <c r="N2972"/>
    </row>
    <row r="2973" spans="3:14" x14ac:dyDescent="0.25">
      <c r="C2973"/>
      <c r="N2973"/>
    </row>
    <row r="2974" spans="3:14" x14ac:dyDescent="0.25">
      <c r="C2974"/>
      <c r="N2974"/>
    </row>
    <row r="2975" spans="3:14" x14ac:dyDescent="0.25">
      <c r="C2975"/>
      <c r="N2975"/>
    </row>
    <row r="2976" spans="3:14" x14ac:dyDescent="0.25">
      <c r="C2976"/>
      <c r="N2976"/>
    </row>
    <row r="2977" spans="3:14" x14ac:dyDescent="0.25">
      <c r="C2977"/>
      <c r="N2977"/>
    </row>
    <row r="2978" spans="3:14" x14ac:dyDescent="0.25">
      <c r="C2978"/>
      <c r="N2978"/>
    </row>
    <row r="2979" spans="3:14" x14ac:dyDescent="0.25">
      <c r="C2979"/>
      <c r="N2979"/>
    </row>
    <row r="2980" spans="3:14" x14ac:dyDescent="0.25">
      <c r="C2980"/>
      <c r="N2980"/>
    </row>
    <row r="2981" spans="3:14" x14ac:dyDescent="0.25">
      <c r="C2981"/>
      <c r="N2981"/>
    </row>
    <row r="2982" spans="3:14" x14ac:dyDescent="0.25">
      <c r="C2982"/>
      <c r="N2982"/>
    </row>
    <row r="2983" spans="3:14" x14ac:dyDescent="0.25">
      <c r="C2983"/>
      <c r="N2983"/>
    </row>
    <row r="2984" spans="3:14" x14ac:dyDescent="0.25">
      <c r="C2984"/>
      <c r="N2984"/>
    </row>
    <row r="2985" spans="3:14" x14ac:dyDescent="0.25">
      <c r="C2985"/>
      <c r="N2985"/>
    </row>
    <row r="2986" spans="3:14" x14ac:dyDescent="0.25">
      <c r="C2986"/>
      <c r="N2986"/>
    </row>
    <row r="2987" spans="3:14" x14ac:dyDescent="0.25">
      <c r="C2987"/>
      <c r="N2987"/>
    </row>
    <row r="2988" spans="3:14" x14ac:dyDescent="0.25">
      <c r="C2988"/>
      <c r="N2988"/>
    </row>
    <row r="2989" spans="3:14" x14ac:dyDescent="0.25">
      <c r="C2989"/>
      <c r="N2989"/>
    </row>
    <row r="2990" spans="3:14" x14ac:dyDescent="0.25">
      <c r="C2990"/>
      <c r="N2990"/>
    </row>
    <row r="2991" spans="3:14" x14ac:dyDescent="0.25">
      <c r="C2991"/>
      <c r="N2991"/>
    </row>
    <row r="2992" spans="3:14" x14ac:dyDescent="0.25">
      <c r="C2992"/>
      <c r="N2992"/>
    </row>
    <row r="2993" spans="3:14" x14ac:dyDescent="0.25">
      <c r="C2993"/>
      <c r="N2993"/>
    </row>
    <row r="2994" spans="3:14" x14ac:dyDescent="0.25">
      <c r="C2994"/>
      <c r="N2994"/>
    </row>
    <row r="2995" spans="3:14" x14ac:dyDescent="0.25">
      <c r="C2995"/>
      <c r="N2995"/>
    </row>
    <row r="2996" spans="3:14" x14ac:dyDescent="0.25">
      <c r="C2996"/>
      <c r="N2996"/>
    </row>
    <row r="2997" spans="3:14" x14ac:dyDescent="0.25">
      <c r="C2997"/>
      <c r="N2997"/>
    </row>
    <row r="2998" spans="3:14" x14ac:dyDescent="0.25">
      <c r="C2998"/>
      <c r="N2998"/>
    </row>
    <row r="2999" spans="3:14" x14ac:dyDescent="0.25">
      <c r="C2999"/>
      <c r="N2999"/>
    </row>
    <row r="3000" spans="3:14" x14ac:dyDescent="0.25">
      <c r="C3000"/>
      <c r="N3000"/>
    </row>
    <row r="3001" spans="3:14" x14ac:dyDescent="0.25">
      <c r="C3001"/>
      <c r="N3001"/>
    </row>
    <row r="3002" spans="3:14" x14ac:dyDescent="0.25">
      <c r="C3002"/>
      <c r="N3002"/>
    </row>
    <row r="3003" spans="3:14" x14ac:dyDescent="0.25">
      <c r="C3003"/>
      <c r="N3003"/>
    </row>
    <row r="3004" spans="3:14" x14ac:dyDescent="0.25">
      <c r="C3004"/>
      <c r="N3004"/>
    </row>
    <row r="3005" spans="3:14" x14ac:dyDescent="0.25">
      <c r="C3005"/>
      <c r="N3005"/>
    </row>
    <row r="3006" spans="3:14" x14ac:dyDescent="0.25">
      <c r="C3006"/>
      <c r="N3006"/>
    </row>
    <row r="3007" spans="3:14" x14ac:dyDescent="0.25">
      <c r="C3007"/>
      <c r="N3007"/>
    </row>
    <row r="3008" spans="3:14" x14ac:dyDescent="0.25">
      <c r="C3008"/>
      <c r="N3008"/>
    </row>
    <row r="3009" spans="3:14" x14ac:dyDescent="0.25">
      <c r="C3009"/>
      <c r="N3009"/>
    </row>
    <row r="3010" spans="3:14" x14ac:dyDescent="0.25">
      <c r="C3010"/>
      <c r="N3010"/>
    </row>
    <row r="3011" spans="3:14" x14ac:dyDescent="0.25">
      <c r="C3011"/>
      <c r="N3011"/>
    </row>
    <row r="3012" spans="3:14" x14ac:dyDescent="0.25">
      <c r="C3012"/>
      <c r="N3012"/>
    </row>
    <row r="3013" spans="3:14" x14ac:dyDescent="0.25">
      <c r="C3013"/>
      <c r="N3013"/>
    </row>
    <row r="3014" spans="3:14" x14ac:dyDescent="0.25">
      <c r="C3014"/>
      <c r="N3014"/>
    </row>
    <row r="3015" spans="3:14" x14ac:dyDescent="0.25">
      <c r="C3015"/>
      <c r="N3015"/>
    </row>
    <row r="3016" spans="3:14" x14ac:dyDescent="0.25">
      <c r="C3016"/>
      <c r="N3016"/>
    </row>
    <row r="3017" spans="3:14" x14ac:dyDescent="0.25">
      <c r="C3017"/>
      <c r="N3017"/>
    </row>
    <row r="3018" spans="3:14" x14ac:dyDescent="0.25">
      <c r="C3018"/>
      <c r="N3018"/>
    </row>
    <row r="3019" spans="3:14" x14ac:dyDescent="0.25">
      <c r="C3019"/>
      <c r="N3019"/>
    </row>
    <row r="3020" spans="3:14" x14ac:dyDescent="0.25">
      <c r="C3020"/>
      <c r="N3020"/>
    </row>
    <row r="3021" spans="3:14" x14ac:dyDescent="0.25">
      <c r="C3021"/>
      <c r="N3021"/>
    </row>
    <row r="3022" spans="3:14" x14ac:dyDescent="0.25">
      <c r="C3022"/>
      <c r="N3022"/>
    </row>
    <row r="3023" spans="3:14" x14ac:dyDescent="0.25">
      <c r="C3023"/>
      <c r="N3023"/>
    </row>
    <row r="3024" spans="3:14" x14ac:dyDescent="0.25">
      <c r="C3024"/>
      <c r="N3024"/>
    </row>
    <row r="3025" spans="3:14" x14ac:dyDescent="0.25">
      <c r="C3025"/>
      <c r="N3025"/>
    </row>
    <row r="3026" spans="3:14" x14ac:dyDescent="0.25">
      <c r="C3026"/>
      <c r="N3026"/>
    </row>
    <row r="3027" spans="3:14" x14ac:dyDescent="0.25">
      <c r="C3027"/>
      <c r="N3027"/>
    </row>
    <row r="3028" spans="3:14" x14ac:dyDescent="0.25">
      <c r="C3028"/>
      <c r="N3028"/>
    </row>
    <row r="3029" spans="3:14" x14ac:dyDescent="0.25">
      <c r="C3029"/>
      <c r="N3029"/>
    </row>
    <row r="3030" spans="3:14" x14ac:dyDescent="0.25">
      <c r="C3030"/>
      <c r="N3030"/>
    </row>
    <row r="3031" spans="3:14" x14ac:dyDescent="0.25">
      <c r="C3031"/>
      <c r="N3031"/>
    </row>
    <row r="3032" spans="3:14" x14ac:dyDescent="0.25">
      <c r="C3032"/>
      <c r="N3032"/>
    </row>
    <row r="3033" spans="3:14" x14ac:dyDescent="0.25">
      <c r="C3033"/>
      <c r="N3033"/>
    </row>
    <row r="3034" spans="3:14" x14ac:dyDescent="0.25">
      <c r="C3034"/>
      <c r="N3034"/>
    </row>
    <row r="3035" spans="3:14" x14ac:dyDescent="0.25">
      <c r="C3035"/>
      <c r="N3035"/>
    </row>
    <row r="3036" spans="3:14" x14ac:dyDescent="0.25">
      <c r="C3036"/>
      <c r="N3036"/>
    </row>
    <row r="3037" spans="3:14" x14ac:dyDescent="0.25">
      <c r="C3037"/>
      <c r="N3037"/>
    </row>
    <row r="3038" spans="3:14" x14ac:dyDescent="0.25">
      <c r="C3038"/>
      <c r="N3038"/>
    </row>
    <row r="3039" spans="3:14" x14ac:dyDescent="0.25">
      <c r="C3039"/>
      <c r="N3039"/>
    </row>
    <row r="3040" spans="3:14" x14ac:dyDescent="0.25">
      <c r="C3040"/>
      <c r="N3040"/>
    </row>
    <row r="3041" spans="3:14" x14ac:dyDescent="0.25">
      <c r="C3041"/>
      <c r="N3041"/>
    </row>
    <row r="3042" spans="3:14" x14ac:dyDescent="0.25">
      <c r="C3042"/>
      <c r="N3042"/>
    </row>
    <row r="3043" spans="3:14" x14ac:dyDescent="0.25">
      <c r="C3043"/>
      <c r="N3043"/>
    </row>
    <row r="3044" spans="3:14" x14ac:dyDescent="0.25">
      <c r="C3044"/>
      <c r="N3044"/>
    </row>
    <row r="3045" spans="3:14" x14ac:dyDescent="0.25">
      <c r="C3045"/>
      <c r="N3045"/>
    </row>
    <row r="3046" spans="3:14" x14ac:dyDescent="0.25">
      <c r="C3046"/>
      <c r="N3046"/>
    </row>
    <row r="3047" spans="3:14" x14ac:dyDescent="0.25">
      <c r="C3047"/>
      <c r="N3047"/>
    </row>
    <row r="3048" spans="3:14" x14ac:dyDescent="0.25">
      <c r="C3048"/>
      <c r="N3048"/>
    </row>
    <row r="3049" spans="3:14" x14ac:dyDescent="0.25">
      <c r="C3049"/>
      <c r="N3049"/>
    </row>
    <row r="3050" spans="3:14" x14ac:dyDescent="0.25">
      <c r="C3050"/>
      <c r="N3050"/>
    </row>
    <row r="3051" spans="3:14" x14ac:dyDescent="0.25">
      <c r="C3051"/>
      <c r="N3051"/>
    </row>
    <row r="3052" spans="3:14" x14ac:dyDescent="0.25">
      <c r="C3052"/>
      <c r="N3052"/>
    </row>
    <row r="3053" spans="3:14" x14ac:dyDescent="0.25">
      <c r="C3053"/>
      <c r="N3053"/>
    </row>
    <row r="3054" spans="3:14" x14ac:dyDescent="0.25">
      <c r="C3054"/>
      <c r="N3054"/>
    </row>
    <row r="3055" spans="3:14" x14ac:dyDescent="0.25">
      <c r="C3055"/>
      <c r="N3055"/>
    </row>
    <row r="3056" spans="3:14" x14ac:dyDescent="0.25">
      <c r="C3056"/>
      <c r="N3056"/>
    </row>
    <row r="3057" spans="3:14" x14ac:dyDescent="0.25">
      <c r="C3057"/>
      <c r="N3057"/>
    </row>
    <row r="3058" spans="3:14" x14ac:dyDescent="0.25">
      <c r="C3058"/>
      <c r="N3058"/>
    </row>
    <row r="3059" spans="3:14" x14ac:dyDescent="0.25">
      <c r="C3059"/>
      <c r="N3059"/>
    </row>
    <row r="3060" spans="3:14" x14ac:dyDescent="0.25">
      <c r="C3060"/>
      <c r="N3060"/>
    </row>
    <row r="3061" spans="3:14" x14ac:dyDescent="0.25">
      <c r="C3061"/>
      <c r="N3061"/>
    </row>
    <row r="3062" spans="3:14" x14ac:dyDescent="0.25">
      <c r="C3062"/>
      <c r="N3062"/>
    </row>
    <row r="3063" spans="3:14" x14ac:dyDescent="0.25">
      <c r="C3063"/>
      <c r="N3063"/>
    </row>
    <row r="3064" spans="3:14" x14ac:dyDescent="0.25">
      <c r="C3064"/>
      <c r="N3064"/>
    </row>
    <row r="3065" spans="3:14" x14ac:dyDescent="0.25">
      <c r="C3065"/>
      <c r="N3065"/>
    </row>
    <row r="3066" spans="3:14" x14ac:dyDescent="0.25">
      <c r="C3066"/>
      <c r="N3066"/>
    </row>
    <row r="3067" spans="3:14" x14ac:dyDescent="0.25">
      <c r="C3067"/>
      <c r="N3067"/>
    </row>
    <row r="3068" spans="3:14" x14ac:dyDescent="0.25">
      <c r="C3068"/>
      <c r="N3068"/>
    </row>
    <row r="3069" spans="3:14" x14ac:dyDescent="0.25">
      <c r="C3069"/>
      <c r="N3069"/>
    </row>
    <row r="3070" spans="3:14" x14ac:dyDescent="0.25">
      <c r="C3070"/>
      <c r="N3070"/>
    </row>
    <row r="3071" spans="3:14" x14ac:dyDescent="0.25">
      <c r="C3071"/>
      <c r="N3071"/>
    </row>
    <row r="3072" spans="3:14" x14ac:dyDescent="0.25">
      <c r="C3072"/>
      <c r="N3072"/>
    </row>
    <row r="3073" spans="3:14" x14ac:dyDescent="0.25">
      <c r="C3073"/>
      <c r="N3073"/>
    </row>
    <row r="3074" spans="3:14" x14ac:dyDescent="0.25">
      <c r="C3074"/>
      <c r="N3074"/>
    </row>
    <row r="3075" spans="3:14" x14ac:dyDescent="0.25">
      <c r="C3075"/>
      <c r="N3075"/>
    </row>
    <row r="3076" spans="3:14" x14ac:dyDescent="0.25">
      <c r="C3076"/>
      <c r="N3076"/>
    </row>
    <row r="3077" spans="3:14" x14ac:dyDescent="0.25">
      <c r="C3077"/>
      <c r="N3077"/>
    </row>
    <row r="3078" spans="3:14" x14ac:dyDescent="0.25">
      <c r="C3078"/>
      <c r="N3078"/>
    </row>
    <row r="3079" spans="3:14" x14ac:dyDescent="0.25">
      <c r="C3079"/>
      <c r="N3079"/>
    </row>
    <row r="3080" spans="3:14" x14ac:dyDescent="0.25">
      <c r="C3080"/>
      <c r="N3080"/>
    </row>
    <row r="3081" spans="3:14" x14ac:dyDescent="0.25">
      <c r="C3081"/>
      <c r="N3081"/>
    </row>
    <row r="3082" spans="3:14" x14ac:dyDescent="0.25">
      <c r="C3082"/>
      <c r="N3082"/>
    </row>
    <row r="3083" spans="3:14" x14ac:dyDescent="0.25">
      <c r="C3083"/>
      <c r="N3083"/>
    </row>
    <row r="3084" spans="3:14" x14ac:dyDescent="0.25">
      <c r="C3084"/>
      <c r="N3084"/>
    </row>
    <row r="3085" spans="3:14" x14ac:dyDescent="0.25">
      <c r="C3085"/>
      <c r="N3085"/>
    </row>
    <row r="3086" spans="3:14" x14ac:dyDescent="0.25">
      <c r="C3086"/>
      <c r="N3086"/>
    </row>
    <row r="3087" spans="3:14" x14ac:dyDescent="0.25">
      <c r="C3087"/>
      <c r="N3087"/>
    </row>
    <row r="3088" spans="3:14" x14ac:dyDescent="0.25">
      <c r="C3088"/>
      <c r="N3088"/>
    </row>
    <row r="3089" spans="3:14" x14ac:dyDescent="0.25">
      <c r="C3089"/>
      <c r="N3089"/>
    </row>
    <row r="3090" spans="3:14" x14ac:dyDescent="0.25">
      <c r="C3090"/>
      <c r="N3090"/>
    </row>
    <row r="3091" spans="3:14" x14ac:dyDescent="0.25">
      <c r="C3091"/>
      <c r="N3091"/>
    </row>
    <row r="3092" spans="3:14" x14ac:dyDescent="0.25">
      <c r="C3092"/>
      <c r="N3092"/>
    </row>
    <row r="3093" spans="3:14" x14ac:dyDescent="0.25">
      <c r="C3093"/>
      <c r="N3093"/>
    </row>
    <row r="3094" spans="3:14" x14ac:dyDescent="0.25">
      <c r="C3094"/>
      <c r="N3094"/>
    </row>
    <row r="3095" spans="3:14" x14ac:dyDescent="0.25">
      <c r="C3095"/>
      <c r="N3095"/>
    </row>
    <row r="3096" spans="3:14" x14ac:dyDescent="0.25">
      <c r="C3096"/>
      <c r="N3096"/>
    </row>
    <row r="3097" spans="3:14" x14ac:dyDescent="0.25">
      <c r="C3097"/>
      <c r="N3097"/>
    </row>
    <row r="3098" spans="3:14" x14ac:dyDescent="0.25">
      <c r="C3098"/>
      <c r="N3098"/>
    </row>
    <row r="3099" spans="3:14" x14ac:dyDescent="0.25">
      <c r="C3099"/>
      <c r="N3099"/>
    </row>
    <row r="3100" spans="3:14" x14ac:dyDescent="0.25">
      <c r="C3100"/>
      <c r="N3100"/>
    </row>
    <row r="3101" spans="3:14" x14ac:dyDescent="0.25">
      <c r="C3101"/>
      <c r="N3101"/>
    </row>
    <row r="3102" spans="3:14" x14ac:dyDescent="0.25">
      <c r="C3102"/>
      <c r="N3102"/>
    </row>
    <row r="3103" spans="3:14" x14ac:dyDescent="0.25">
      <c r="C3103"/>
      <c r="N3103"/>
    </row>
    <row r="3104" spans="3:14" x14ac:dyDescent="0.25">
      <c r="C3104"/>
      <c r="N3104"/>
    </row>
    <row r="3105" spans="3:14" x14ac:dyDescent="0.25">
      <c r="C3105"/>
      <c r="N3105"/>
    </row>
    <row r="3106" spans="3:14" x14ac:dyDescent="0.25">
      <c r="C3106"/>
      <c r="N3106"/>
    </row>
    <row r="3107" spans="3:14" x14ac:dyDescent="0.25">
      <c r="C3107"/>
      <c r="N3107"/>
    </row>
    <row r="3108" spans="3:14" x14ac:dyDescent="0.25">
      <c r="C3108"/>
      <c r="N3108"/>
    </row>
    <row r="3109" spans="3:14" x14ac:dyDescent="0.25">
      <c r="C3109"/>
      <c r="N3109"/>
    </row>
    <row r="3110" spans="3:14" x14ac:dyDescent="0.25">
      <c r="C3110"/>
      <c r="N3110"/>
    </row>
    <row r="3111" spans="3:14" x14ac:dyDescent="0.25">
      <c r="C3111"/>
      <c r="N3111"/>
    </row>
    <row r="3112" spans="3:14" x14ac:dyDescent="0.25">
      <c r="C3112"/>
      <c r="N3112"/>
    </row>
    <row r="3113" spans="3:14" x14ac:dyDescent="0.25">
      <c r="C3113"/>
      <c r="N3113"/>
    </row>
    <row r="3114" spans="3:14" x14ac:dyDescent="0.25">
      <c r="C3114"/>
      <c r="N3114"/>
    </row>
    <row r="3115" spans="3:14" x14ac:dyDescent="0.25">
      <c r="C3115"/>
      <c r="N3115"/>
    </row>
    <row r="3116" spans="3:14" x14ac:dyDescent="0.25">
      <c r="C3116"/>
      <c r="N3116"/>
    </row>
    <row r="3117" spans="3:14" x14ac:dyDescent="0.25">
      <c r="C3117"/>
      <c r="N3117"/>
    </row>
    <row r="3118" spans="3:14" x14ac:dyDescent="0.25">
      <c r="C3118"/>
      <c r="N3118"/>
    </row>
    <row r="3119" spans="3:14" x14ac:dyDescent="0.25">
      <c r="C3119"/>
      <c r="N3119"/>
    </row>
    <row r="3120" spans="3:14" x14ac:dyDescent="0.25">
      <c r="C3120"/>
      <c r="N3120"/>
    </row>
    <row r="3121" spans="3:14" x14ac:dyDescent="0.25">
      <c r="C3121"/>
      <c r="N3121"/>
    </row>
    <row r="3122" spans="3:14" x14ac:dyDescent="0.25">
      <c r="C3122"/>
      <c r="N3122"/>
    </row>
    <row r="3123" spans="3:14" x14ac:dyDescent="0.25">
      <c r="C3123"/>
      <c r="N3123"/>
    </row>
    <row r="3124" spans="3:14" x14ac:dyDescent="0.25">
      <c r="C3124"/>
      <c r="N3124"/>
    </row>
    <row r="3125" spans="3:14" x14ac:dyDescent="0.25">
      <c r="C3125"/>
      <c r="N3125"/>
    </row>
    <row r="3126" spans="3:14" x14ac:dyDescent="0.25">
      <c r="C3126"/>
      <c r="N3126"/>
    </row>
    <row r="3127" spans="3:14" x14ac:dyDescent="0.25">
      <c r="C3127"/>
      <c r="N3127"/>
    </row>
    <row r="3128" spans="3:14" x14ac:dyDescent="0.25">
      <c r="C3128"/>
      <c r="N3128"/>
    </row>
    <row r="3129" spans="3:14" x14ac:dyDescent="0.25">
      <c r="C3129"/>
      <c r="N3129"/>
    </row>
    <row r="3130" spans="3:14" x14ac:dyDescent="0.25">
      <c r="C3130"/>
      <c r="N3130"/>
    </row>
    <row r="3131" spans="3:14" x14ac:dyDescent="0.25">
      <c r="C3131"/>
      <c r="N3131"/>
    </row>
    <row r="3132" spans="3:14" x14ac:dyDescent="0.25">
      <c r="C3132"/>
      <c r="N3132"/>
    </row>
    <row r="3133" spans="3:14" x14ac:dyDescent="0.25">
      <c r="C3133"/>
      <c r="N3133"/>
    </row>
    <row r="3134" spans="3:14" x14ac:dyDescent="0.25">
      <c r="C3134"/>
      <c r="N3134"/>
    </row>
    <row r="3135" spans="3:14" x14ac:dyDescent="0.25">
      <c r="C3135"/>
      <c r="N3135"/>
    </row>
    <row r="3136" spans="3:14" x14ac:dyDescent="0.25">
      <c r="C3136"/>
      <c r="N3136"/>
    </row>
    <row r="3137" spans="3:14" x14ac:dyDescent="0.25">
      <c r="C3137"/>
      <c r="N3137"/>
    </row>
    <row r="3138" spans="3:14" x14ac:dyDescent="0.25">
      <c r="C3138"/>
      <c r="N3138"/>
    </row>
    <row r="3139" spans="3:14" x14ac:dyDescent="0.25">
      <c r="C3139"/>
      <c r="N3139"/>
    </row>
    <row r="3140" spans="3:14" x14ac:dyDescent="0.25">
      <c r="C3140"/>
      <c r="N3140"/>
    </row>
    <row r="3141" spans="3:14" x14ac:dyDescent="0.25">
      <c r="C3141"/>
      <c r="N3141"/>
    </row>
    <row r="3142" spans="3:14" x14ac:dyDescent="0.25">
      <c r="C3142"/>
      <c r="N3142"/>
    </row>
    <row r="3143" spans="3:14" x14ac:dyDescent="0.25">
      <c r="C3143"/>
      <c r="N3143"/>
    </row>
    <row r="3144" spans="3:14" x14ac:dyDescent="0.25">
      <c r="C3144"/>
      <c r="N3144"/>
    </row>
    <row r="3145" spans="3:14" x14ac:dyDescent="0.25">
      <c r="C3145"/>
      <c r="N3145"/>
    </row>
    <row r="3146" spans="3:14" x14ac:dyDescent="0.25">
      <c r="C3146"/>
      <c r="N3146"/>
    </row>
    <row r="3147" spans="3:14" x14ac:dyDescent="0.25">
      <c r="C3147"/>
      <c r="N3147"/>
    </row>
    <row r="3148" spans="3:14" x14ac:dyDescent="0.25">
      <c r="C3148"/>
      <c r="N3148"/>
    </row>
    <row r="3149" spans="3:14" x14ac:dyDescent="0.25">
      <c r="C3149"/>
      <c r="N3149"/>
    </row>
    <row r="3150" spans="3:14" x14ac:dyDescent="0.25">
      <c r="C3150"/>
      <c r="N3150"/>
    </row>
    <row r="3151" spans="3:14" x14ac:dyDescent="0.25">
      <c r="C3151"/>
      <c r="N3151"/>
    </row>
    <row r="3152" spans="3:14" x14ac:dyDescent="0.25">
      <c r="C3152"/>
      <c r="N3152"/>
    </row>
    <row r="3153" spans="3:14" x14ac:dyDescent="0.25">
      <c r="C3153"/>
      <c r="N3153"/>
    </row>
    <row r="3154" spans="3:14" x14ac:dyDescent="0.25">
      <c r="C3154"/>
      <c r="N3154"/>
    </row>
    <row r="3155" spans="3:14" x14ac:dyDescent="0.25">
      <c r="C3155"/>
      <c r="N3155"/>
    </row>
    <row r="3156" spans="3:14" x14ac:dyDescent="0.25">
      <c r="C3156"/>
      <c r="N3156"/>
    </row>
    <row r="3157" spans="3:14" x14ac:dyDescent="0.25">
      <c r="C3157"/>
      <c r="N3157"/>
    </row>
    <row r="3158" spans="3:14" x14ac:dyDescent="0.25">
      <c r="C3158"/>
      <c r="N3158"/>
    </row>
    <row r="3159" spans="3:14" x14ac:dyDescent="0.25">
      <c r="C3159"/>
      <c r="N3159"/>
    </row>
    <row r="3160" spans="3:14" x14ac:dyDescent="0.25">
      <c r="C3160"/>
      <c r="N3160"/>
    </row>
    <row r="3161" spans="3:14" x14ac:dyDescent="0.25">
      <c r="C3161"/>
      <c r="N3161"/>
    </row>
    <row r="3162" spans="3:14" x14ac:dyDescent="0.25">
      <c r="C3162"/>
      <c r="N3162"/>
    </row>
    <row r="3163" spans="3:14" x14ac:dyDescent="0.25">
      <c r="C3163"/>
      <c r="N3163"/>
    </row>
    <row r="3164" spans="3:14" x14ac:dyDescent="0.25">
      <c r="C3164"/>
      <c r="N3164"/>
    </row>
    <row r="3165" spans="3:14" x14ac:dyDescent="0.25">
      <c r="C3165"/>
      <c r="N3165"/>
    </row>
    <row r="3166" spans="3:14" x14ac:dyDescent="0.25">
      <c r="C3166"/>
      <c r="N3166"/>
    </row>
    <row r="3167" spans="3:14" x14ac:dyDescent="0.25">
      <c r="C3167"/>
      <c r="N3167"/>
    </row>
    <row r="3168" spans="3:14" x14ac:dyDescent="0.25">
      <c r="C3168"/>
      <c r="N3168"/>
    </row>
    <row r="3169" spans="3:14" x14ac:dyDescent="0.25">
      <c r="C3169"/>
      <c r="N3169"/>
    </row>
    <row r="3170" spans="3:14" x14ac:dyDescent="0.25">
      <c r="C3170"/>
      <c r="N3170"/>
    </row>
    <row r="3171" spans="3:14" x14ac:dyDescent="0.25">
      <c r="C3171"/>
      <c r="N3171"/>
    </row>
    <row r="3172" spans="3:14" x14ac:dyDescent="0.25">
      <c r="C3172"/>
      <c r="N3172"/>
    </row>
    <row r="3173" spans="3:14" x14ac:dyDescent="0.25">
      <c r="C3173"/>
      <c r="N3173"/>
    </row>
    <row r="3174" spans="3:14" x14ac:dyDescent="0.25">
      <c r="C3174"/>
      <c r="N3174"/>
    </row>
    <row r="3175" spans="3:14" x14ac:dyDescent="0.25">
      <c r="C3175"/>
      <c r="N3175"/>
    </row>
    <row r="3176" spans="3:14" x14ac:dyDescent="0.25">
      <c r="C3176"/>
      <c r="N3176"/>
    </row>
    <row r="3177" spans="3:14" x14ac:dyDescent="0.25">
      <c r="C3177"/>
      <c r="N3177"/>
    </row>
    <row r="3178" spans="3:14" x14ac:dyDescent="0.25">
      <c r="C3178"/>
      <c r="N3178"/>
    </row>
    <row r="3179" spans="3:14" x14ac:dyDescent="0.25">
      <c r="C3179"/>
      <c r="N3179"/>
    </row>
    <row r="3180" spans="3:14" x14ac:dyDescent="0.25">
      <c r="C3180"/>
      <c r="N3180"/>
    </row>
    <row r="3181" spans="3:14" x14ac:dyDescent="0.25">
      <c r="C3181"/>
      <c r="N3181"/>
    </row>
    <row r="3182" spans="3:14" x14ac:dyDescent="0.25">
      <c r="C3182"/>
      <c r="N3182"/>
    </row>
    <row r="3183" spans="3:14" x14ac:dyDescent="0.25">
      <c r="C3183"/>
      <c r="N3183"/>
    </row>
    <row r="3184" spans="3:14" x14ac:dyDescent="0.25">
      <c r="C3184"/>
      <c r="N3184"/>
    </row>
    <row r="3185" spans="3:14" x14ac:dyDescent="0.25">
      <c r="C3185"/>
      <c r="N3185"/>
    </row>
    <row r="3186" spans="3:14" x14ac:dyDescent="0.25">
      <c r="C3186"/>
      <c r="N3186"/>
    </row>
    <row r="3187" spans="3:14" x14ac:dyDescent="0.25">
      <c r="C3187"/>
      <c r="N3187"/>
    </row>
    <row r="3188" spans="3:14" x14ac:dyDescent="0.25">
      <c r="C3188"/>
      <c r="N3188"/>
    </row>
    <row r="3189" spans="3:14" x14ac:dyDescent="0.25">
      <c r="C3189"/>
      <c r="N3189"/>
    </row>
    <row r="3190" spans="3:14" x14ac:dyDescent="0.25">
      <c r="C3190"/>
      <c r="N3190"/>
    </row>
    <row r="3191" spans="3:14" x14ac:dyDescent="0.25">
      <c r="C3191"/>
      <c r="N3191"/>
    </row>
    <row r="3192" spans="3:14" x14ac:dyDescent="0.25">
      <c r="C3192"/>
      <c r="N3192"/>
    </row>
    <row r="3193" spans="3:14" x14ac:dyDescent="0.25">
      <c r="C3193"/>
      <c r="N3193"/>
    </row>
    <row r="3194" spans="3:14" x14ac:dyDescent="0.25">
      <c r="C3194"/>
      <c r="N3194"/>
    </row>
    <row r="3195" spans="3:14" x14ac:dyDescent="0.25">
      <c r="C3195"/>
      <c r="N3195"/>
    </row>
    <row r="3196" spans="3:14" x14ac:dyDescent="0.25">
      <c r="C3196"/>
      <c r="N3196"/>
    </row>
  </sheetData>
  <sortState ref="A3:AU3197">
    <sortCondition ref="A1"/>
  </sortState>
  <mergeCells count="4">
    <mergeCell ref="D1:M1"/>
    <mergeCell ref="O1:X1"/>
    <mergeCell ref="Z1:AI1"/>
    <mergeCell ref="AK1:AT1"/>
  </mergeCells>
  <pageMargins left="0.7" right="0.7" top="0.75" bottom="0.75" header="0.3" footer="0.3"/>
  <pageSetup paperSize="9"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0"/>
  <sheetViews>
    <sheetView topLeftCell="A22" zoomScale="85" zoomScaleNormal="85" workbookViewId="0">
      <selection activeCell="J54" sqref="J54"/>
    </sheetView>
  </sheetViews>
  <sheetFormatPr defaultRowHeight="13.2" x14ac:dyDescent="0.25"/>
  <cols>
    <col min="1" max="1" width="13.44140625" bestFit="1" customWidth="1"/>
    <col min="2" max="2" width="36.109375" bestFit="1" customWidth="1"/>
    <col min="3" max="3" width="23" bestFit="1" customWidth="1"/>
    <col min="4" max="4" width="17.88671875" bestFit="1" customWidth="1"/>
    <col min="5" max="5" width="16.44140625" bestFit="1" customWidth="1"/>
    <col min="6" max="6" width="16.6640625" bestFit="1" customWidth="1"/>
    <col min="7" max="7" width="22.44140625" customWidth="1"/>
    <col min="8" max="8" width="14.6640625" bestFit="1" customWidth="1"/>
    <col min="9" max="9" width="13.109375" bestFit="1" customWidth="1"/>
    <col min="10" max="10" width="17.88671875" bestFit="1" customWidth="1"/>
    <col min="11" max="11" width="13.109375" bestFit="1" customWidth="1"/>
    <col min="12" max="12" width="17.88671875" bestFit="1" customWidth="1"/>
    <col min="13" max="13" width="16.44140625" bestFit="1" customWidth="1"/>
    <col min="14" max="14" width="16.6640625" bestFit="1" customWidth="1"/>
    <col min="15" max="15" width="20.109375" bestFit="1" customWidth="1"/>
    <col min="16" max="16" width="14.6640625" bestFit="1" customWidth="1"/>
    <col min="17" max="17" width="13.109375" bestFit="1" customWidth="1"/>
    <col min="18" max="18" width="17.88671875" bestFit="1" customWidth="1"/>
    <col min="19" max="19" width="25.5546875" bestFit="1" customWidth="1"/>
    <col min="20" max="20" width="22.33203125" bestFit="1" customWidth="1"/>
    <col min="21" max="21" width="22.33203125" customWidth="1"/>
    <col min="22" max="22" width="15.44140625" bestFit="1" customWidth="1"/>
    <col min="23" max="23" width="15" bestFit="1" customWidth="1"/>
    <col min="24" max="24" width="16.44140625" bestFit="1" customWidth="1"/>
    <col min="25" max="25" width="16.6640625" bestFit="1" customWidth="1"/>
    <col min="26" max="26" width="20.109375" bestFit="1" customWidth="1"/>
    <col min="27" max="27" width="14.6640625" bestFit="1" customWidth="1"/>
    <col min="28" max="28" width="14.6640625" customWidth="1"/>
    <col min="29" max="29" width="12.88671875" bestFit="1" customWidth="1"/>
    <col min="30" max="31" width="26.6640625" bestFit="1" customWidth="1"/>
    <col min="32" max="32" width="15.5546875" bestFit="1" customWidth="1"/>
    <col min="33" max="33" width="16.44140625" bestFit="1" customWidth="1"/>
    <col min="34" max="34" width="16.6640625" bestFit="1" customWidth="1"/>
    <col min="35" max="35" width="20.109375" bestFit="1" customWidth="1"/>
    <col min="36" max="36" width="14.6640625" bestFit="1" customWidth="1"/>
    <col min="37" max="37" width="20.88671875" bestFit="1" customWidth="1"/>
    <col min="38" max="38" width="21.44140625" bestFit="1" customWidth="1"/>
    <col min="39" max="1045" width="15"/>
  </cols>
  <sheetData>
    <row r="1" spans="1:38" x14ac:dyDescent="0.25">
      <c r="A1" s="4"/>
      <c r="B1" s="4"/>
      <c r="C1" s="118" t="s">
        <v>104</v>
      </c>
      <c r="D1" s="119"/>
      <c r="E1" s="119"/>
      <c r="F1" s="119"/>
      <c r="G1" s="119"/>
      <c r="H1" s="119"/>
      <c r="I1" s="119"/>
      <c r="J1" s="120"/>
      <c r="K1" s="116" t="s">
        <v>105</v>
      </c>
      <c r="L1" s="116"/>
      <c r="M1" s="116"/>
      <c r="N1" s="116"/>
      <c r="O1" s="116"/>
      <c r="P1" s="116"/>
      <c r="Q1" s="116"/>
      <c r="R1" s="116"/>
      <c r="S1" s="5" t="s">
        <v>106</v>
      </c>
      <c r="T1" s="123" t="s">
        <v>107</v>
      </c>
      <c r="U1" s="124"/>
      <c r="V1" s="115" t="s">
        <v>108</v>
      </c>
      <c r="W1" s="115"/>
      <c r="X1" s="116" t="s">
        <v>109</v>
      </c>
      <c r="Y1" s="116"/>
      <c r="Z1" s="116"/>
      <c r="AA1" s="116"/>
      <c r="AB1" s="121" t="s">
        <v>110</v>
      </c>
      <c r="AC1" s="122"/>
      <c r="AD1" s="6" t="s">
        <v>111</v>
      </c>
      <c r="AE1" s="7" t="s">
        <v>112</v>
      </c>
      <c r="AF1" s="116" t="s">
        <v>113</v>
      </c>
      <c r="AG1" s="116"/>
      <c r="AH1" s="116"/>
      <c r="AI1" s="116"/>
      <c r="AJ1" s="116"/>
      <c r="AK1" s="116"/>
      <c r="AL1" s="116"/>
    </row>
    <row r="2" spans="1:38" ht="39.6" x14ac:dyDescent="0.25">
      <c r="A2" s="8" t="s">
        <v>1</v>
      </c>
      <c r="B2" s="8" t="s">
        <v>0</v>
      </c>
      <c r="C2" s="9" t="s">
        <v>117</v>
      </c>
      <c r="D2" s="9" t="s">
        <v>118</v>
      </c>
      <c r="E2" s="9" t="s">
        <v>120</v>
      </c>
      <c r="F2" s="9" t="s">
        <v>143</v>
      </c>
      <c r="G2" s="9" t="s">
        <v>144</v>
      </c>
      <c r="H2" s="9" t="s">
        <v>119</v>
      </c>
      <c r="I2" s="9" t="s">
        <v>170</v>
      </c>
      <c r="J2" s="9" t="s">
        <v>140</v>
      </c>
      <c r="K2" s="10" t="s">
        <v>117</v>
      </c>
      <c r="L2" s="10" t="s">
        <v>118</v>
      </c>
      <c r="M2" s="10" t="s">
        <v>120</v>
      </c>
      <c r="N2" s="10" t="s">
        <v>143</v>
      </c>
      <c r="O2" s="10" t="s">
        <v>144</v>
      </c>
      <c r="P2" s="10" t="s">
        <v>119</v>
      </c>
      <c r="Q2" s="10" t="s">
        <v>170</v>
      </c>
      <c r="R2" s="10" t="s">
        <v>140</v>
      </c>
      <c r="S2" s="11" t="s">
        <v>49</v>
      </c>
      <c r="T2" s="12" t="s">
        <v>162</v>
      </c>
      <c r="U2" s="12" t="s">
        <v>163</v>
      </c>
      <c r="V2" s="9" t="s">
        <v>50</v>
      </c>
      <c r="W2" s="9" t="s">
        <v>51</v>
      </c>
      <c r="X2" s="10" t="s">
        <v>120</v>
      </c>
      <c r="Y2" s="10" t="s">
        <v>143</v>
      </c>
      <c r="Z2" s="10" t="s">
        <v>144</v>
      </c>
      <c r="AA2" s="10" t="s">
        <v>119</v>
      </c>
      <c r="AB2" s="11" t="s">
        <v>141</v>
      </c>
      <c r="AC2" s="11" t="s">
        <v>142</v>
      </c>
      <c r="AD2" s="12" t="s">
        <v>52</v>
      </c>
      <c r="AE2" s="9" t="s">
        <v>53</v>
      </c>
      <c r="AF2" s="10" t="s">
        <v>54</v>
      </c>
      <c r="AG2" s="10" t="s">
        <v>120</v>
      </c>
      <c r="AH2" s="10" t="s">
        <v>143</v>
      </c>
      <c r="AI2" s="10" t="s">
        <v>144</v>
      </c>
      <c r="AJ2" s="10" t="s">
        <v>119</v>
      </c>
      <c r="AK2" s="10" t="s">
        <v>122</v>
      </c>
      <c r="AL2" s="10" t="s">
        <v>123</v>
      </c>
    </row>
    <row r="3" spans="1:38" x14ac:dyDescent="0.25">
      <c r="A3" s="4" t="s">
        <v>9</v>
      </c>
      <c r="B3" s="4" t="s">
        <v>12</v>
      </c>
      <c r="C3" s="13">
        <v>1673</v>
      </c>
      <c r="D3" s="13">
        <v>202</v>
      </c>
      <c r="E3" s="14">
        <v>75.191890011825507</v>
      </c>
      <c r="F3" s="14">
        <v>58.4629548275148</v>
      </c>
      <c r="G3" s="14">
        <v>14.3239216466774</v>
      </c>
      <c r="H3" s="15">
        <v>2.4050135376333799</v>
      </c>
      <c r="I3" s="13">
        <v>2</v>
      </c>
      <c r="J3" s="13">
        <v>1</v>
      </c>
      <c r="K3" s="16">
        <v>1673</v>
      </c>
      <c r="L3" s="16">
        <v>202</v>
      </c>
      <c r="M3" s="17">
        <v>75.191890011825507</v>
      </c>
      <c r="N3" s="17">
        <v>58.4629548275148</v>
      </c>
      <c r="O3" s="17">
        <v>14.3239216466774</v>
      </c>
      <c r="P3" s="18">
        <v>2.4050135376333799</v>
      </c>
      <c r="Q3" s="16">
        <v>2</v>
      </c>
      <c r="R3" s="16">
        <v>1</v>
      </c>
      <c r="S3" s="19" t="s">
        <v>77</v>
      </c>
      <c r="T3" s="90">
        <v>27064924.9909073</v>
      </c>
      <c r="U3" s="90">
        <v>1939922.4701256701</v>
      </c>
      <c r="V3" s="13" t="s">
        <v>97</v>
      </c>
      <c r="W3" s="13" t="s">
        <v>97</v>
      </c>
      <c r="X3" s="17">
        <v>75.191890011825507</v>
      </c>
      <c r="Y3" s="17">
        <v>58.4629548275148</v>
      </c>
      <c r="Z3" s="17">
        <v>14.3239216466774</v>
      </c>
      <c r="AA3" s="18">
        <v>2.4050135376333799</v>
      </c>
      <c r="AB3" s="70">
        <v>1</v>
      </c>
      <c r="AC3" s="19">
        <v>1</v>
      </c>
      <c r="AD3" s="20" t="s">
        <v>98</v>
      </c>
      <c r="AE3" s="13" t="s">
        <v>98</v>
      </c>
      <c r="AF3" s="16" t="s">
        <v>97</v>
      </c>
      <c r="AG3" s="17">
        <v>75.191890011825507</v>
      </c>
      <c r="AH3" s="17">
        <v>58.4629548275148</v>
      </c>
      <c r="AI3" s="17">
        <v>14.3239216466774</v>
      </c>
      <c r="AJ3" s="18">
        <v>2.4050135376333799</v>
      </c>
      <c r="AK3" s="16">
        <v>0</v>
      </c>
      <c r="AL3" s="16">
        <v>0</v>
      </c>
    </row>
    <row r="4" spans="1:38" x14ac:dyDescent="0.25">
      <c r="A4" s="4" t="s">
        <v>3</v>
      </c>
      <c r="B4" s="4" t="s">
        <v>2</v>
      </c>
      <c r="C4" s="13">
        <v>3683</v>
      </c>
      <c r="D4" s="13">
        <v>1033</v>
      </c>
      <c r="E4" s="14">
        <v>121.485532024412</v>
      </c>
      <c r="F4" s="14">
        <v>60.765893895052898</v>
      </c>
      <c r="G4" s="14">
        <v>39.686279826040398</v>
      </c>
      <c r="H4" s="15">
        <v>21.0333583033186</v>
      </c>
      <c r="I4" s="13">
        <v>2</v>
      </c>
      <c r="J4" s="13">
        <v>1</v>
      </c>
      <c r="K4" s="16">
        <v>3683</v>
      </c>
      <c r="L4" s="16">
        <v>1033</v>
      </c>
      <c r="M4" s="17">
        <v>121.485532024412</v>
      </c>
      <c r="N4" s="17">
        <v>60.765893895052898</v>
      </c>
      <c r="O4" s="17">
        <v>39.686279826040398</v>
      </c>
      <c r="P4" s="18">
        <v>21.0333583033186</v>
      </c>
      <c r="Q4" s="16">
        <v>2</v>
      </c>
      <c r="R4" s="16">
        <v>1</v>
      </c>
      <c r="S4" s="19" t="s">
        <v>77</v>
      </c>
      <c r="T4" s="90">
        <v>39815724.256226704</v>
      </c>
      <c r="U4" s="90">
        <v>245489.219710009</v>
      </c>
      <c r="V4" s="13" t="s">
        <v>97</v>
      </c>
      <c r="W4" s="13" t="s">
        <v>97</v>
      </c>
      <c r="X4" s="17">
        <v>121.485532024412</v>
      </c>
      <c r="Y4" s="17">
        <v>60.765893895052898</v>
      </c>
      <c r="Z4" s="17">
        <v>39.686279826040398</v>
      </c>
      <c r="AA4" s="18">
        <v>21.0333583033186</v>
      </c>
      <c r="AB4" s="70">
        <v>1</v>
      </c>
      <c r="AC4" s="19">
        <v>0</v>
      </c>
      <c r="AD4" s="20" t="s">
        <v>99</v>
      </c>
      <c r="AE4" s="13" t="s">
        <v>99</v>
      </c>
      <c r="AF4" s="16" t="s">
        <v>97</v>
      </c>
      <c r="AG4" s="17">
        <v>121.485532024412</v>
      </c>
      <c r="AH4" s="17">
        <v>60.765893895052898</v>
      </c>
      <c r="AI4" s="17">
        <v>39.686279826040398</v>
      </c>
      <c r="AJ4" s="18">
        <v>21.0333583033186</v>
      </c>
      <c r="AK4" s="16">
        <v>1</v>
      </c>
      <c r="AL4" s="16">
        <v>0</v>
      </c>
    </row>
    <row r="5" spans="1:38" x14ac:dyDescent="0.25">
      <c r="A5" s="4" t="s">
        <v>32</v>
      </c>
      <c r="B5" s="4" t="s">
        <v>34</v>
      </c>
      <c r="C5" s="13">
        <v>2668</v>
      </c>
      <c r="D5" s="13">
        <v>517</v>
      </c>
      <c r="E5" s="14">
        <v>14.880374828563999</v>
      </c>
      <c r="F5" s="14">
        <v>1.6478460802906301</v>
      </c>
      <c r="G5" s="14">
        <v>11.8382238990483</v>
      </c>
      <c r="H5" s="15">
        <v>1.39430484922507</v>
      </c>
      <c r="I5" s="13">
        <v>4</v>
      </c>
      <c r="J5" s="13">
        <v>2</v>
      </c>
      <c r="K5" s="16">
        <v>2668</v>
      </c>
      <c r="L5" s="16">
        <v>517</v>
      </c>
      <c r="M5" s="17">
        <v>14.880374828563999</v>
      </c>
      <c r="N5" s="17">
        <v>1.6478460802906301</v>
      </c>
      <c r="O5" s="17">
        <v>11.8382238990483</v>
      </c>
      <c r="P5" s="18">
        <v>1.39430484922507</v>
      </c>
      <c r="Q5" s="16">
        <v>4</v>
      </c>
      <c r="R5" s="16">
        <v>2</v>
      </c>
      <c r="S5" s="19" t="s">
        <v>77</v>
      </c>
      <c r="T5" s="90">
        <v>650175.92775022902</v>
      </c>
      <c r="U5" s="90">
        <v>0</v>
      </c>
      <c r="V5" s="13" t="s">
        <v>97</v>
      </c>
      <c r="W5" s="13" t="s">
        <v>97</v>
      </c>
      <c r="X5" s="17">
        <v>14.880374828563999</v>
      </c>
      <c r="Y5" s="17">
        <v>1.6478460802906301</v>
      </c>
      <c r="Z5" s="17">
        <v>11.8382238990483</v>
      </c>
      <c r="AA5" s="18">
        <v>1.39430484922507</v>
      </c>
      <c r="AB5" s="70">
        <v>1</v>
      </c>
      <c r="AC5" s="19">
        <v>1</v>
      </c>
      <c r="AD5" s="20" t="s">
        <v>98</v>
      </c>
      <c r="AE5" s="13" t="s">
        <v>98</v>
      </c>
      <c r="AF5" s="16" t="s">
        <v>97</v>
      </c>
      <c r="AG5" s="17">
        <v>14.880374828563999</v>
      </c>
      <c r="AH5" s="17">
        <v>1.6478460802906301</v>
      </c>
      <c r="AI5" s="17">
        <v>11.8382238990483</v>
      </c>
      <c r="AJ5" s="18">
        <v>1.39430484922507</v>
      </c>
      <c r="AK5" s="16">
        <v>0</v>
      </c>
      <c r="AL5" s="16">
        <v>0</v>
      </c>
    </row>
    <row r="6" spans="1:38" x14ac:dyDescent="0.25">
      <c r="A6" s="4" t="s">
        <v>6</v>
      </c>
      <c r="B6" s="4" t="s">
        <v>6</v>
      </c>
      <c r="C6" s="13">
        <v>5716</v>
      </c>
      <c r="D6" s="13">
        <v>1135</v>
      </c>
      <c r="E6" s="14">
        <v>133.97212324543901</v>
      </c>
      <c r="F6" s="14">
        <v>69.038398776014205</v>
      </c>
      <c r="G6" s="14">
        <v>54.2661658354628</v>
      </c>
      <c r="H6" s="15">
        <v>10.6675586339624</v>
      </c>
      <c r="I6" s="13">
        <v>18</v>
      </c>
      <c r="J6" s="13">
        <v>12</v>
      </c>
      <c r="K6" s="16">
        <v>5716</v>
      </c>
      <c r="L6" s="16">
        <v>1135</v>
      </c>
      <c r="M6" s="17">
        <v>133.97212324543901</v>
      </c>
      <c r="N6" s="17">
        <v>69.038398776014205</v>
      </c>
      <c r="O6" s="17">
        <v>54.2661658354628</v>
      </c>
      <c r="P6" s="18">
        <v>10.6675586339624</v>
      </c>
      <c r="Q6" s="16">
        <v>18</v>
      </c>
      <c r="R6" s="16">
        <v>12</v>
      </c>
      <c r="S6" s="19" t="s">
        <v>77</v>
      </c>
      <c r="T6" s="90">
        <v>50035678.411177099</v>
      </c>
      <c r="U6" s="90">
        <v>449248.54659426003</v>
      </c>
      <c r="V6" s="13" t="s">
        <v>97</v>
      </c>
      <c r="W6" s="13" t="s">
        <v>97</v>
      </c>
      <c r="X6" s="17">
        <v>133.97212324543901</v>
      </c>
      <c r="Y6" s="17">
        <v>69.038398776014205</v>
      </c>
      <c r="Z6" s="17">
        <v>54.2661658354628</v>
      </c>
      <c r="AA6" s="18">
        <v>10.6675586339624</v>
      </c>
      <c r="AB6" s="70">
        <v>6</v>
      </c>
      <c r="AC6" s="19">
        <v>5</v>
      </c>
      <c r="AD6" s="20" t="s">
        <v>98</v>
      </c>
      <c r="AE6" s="13" t="s">
        <v>99</v>
      </c>
      <c r="AF6" s="16" t="s">
        <v>97</v>
      </c>
      <c r="AG6" s="17">
        <v>133.97212324543901</v>
      </c>
      <c r="AH6" s="17">
        <v>69.038398776014205</v>
      </c>
      <c r="AI6" s="17">
        <v>54.2661658354628</v>
      </c>
      <c r="AJ6" s="18">
        <v>10.6675586339624</v>
      </c>
      <c r="AK6" s="16">
        <v>1</v>
      </c>
      <c r="AL6" s="16">
        <v>1</v>
      </c>
    </row>
    <row r="7" spans="1:38" x14ac:dyDescent="0.25">
      <c r="A7" s="4" t="s">
        <v>32</v>
      </c>
      <c r="B7" s="4" t="s">
        <v>40</v>
      </c>
      <c r="C7" s="13">
        <v>2902</v>
      </c>
      <c r="D7" s="13">
        <v>769</v>
      </c>
      <c r="E7" s="14">
        <v>19.9471700572572</v>
      </c>
      <c r="F7" s="14">
        <v>4.8037032806033704</v>
      </c>
      <c r="G7" s="14">
        <v>11.7188277174594</v>
      </c>
      <c r="H7" s="15">
        <v>3.4246390591944298</v>
      </c>
      <c r="I7" s="13">
        <v>7</v>
      </c>
      <c r="J7" s="13">
        <v>5</v>
      </c>
      <c r="K7" s="16">
        <v>2902</v>
      </c>
      <c r="L7" s="16">
        <v>769</v>
      </c>
      <c r="M7" s="17">
        <v>19.9471700572572</v>
      </c>
      <c r="N7" s="17">
        <v>4.8037032806033704</v>
      </c>
      <c r="O7" s="17">
        <v>11.7188277174594</v>
      </c>
      <c r="P7" s="18">
        <v>3.4246390591944298</v>
      </c>
      <c r="Q7" s="16">
        <v>7</v>
      </c>
      <c r="R7" s="16">
        <v>5</v>
      </c>
      <c r="S7" s="19" t="s">
        <v>77</v>
      </c>
      <c r="T7" s="90">
        <v>1032472.6636609701</v>
      </c>
      <c r="U7" s="90">
        <v>25.757014847733</v>
      </c>
      <c r="V7" s="13" t="s">
        <v>97</v>
      </c>
      <c r="W7" s="13" t="s">
        <v>97</v>
      </c>
      <c r="X7" s="17">
        <v>19.9471700572572</v>
      </c>
      <c r="Y7" s="17">
        <v>4.8037032806033704</v>
      </c>
      <c r="Z7" s="17">
        <v>11.7188277174594</v>
      </c>
      <c r="AA7" s="18">
        <v>3.4246390591944298</v>
      </c>
      <c r="AB7" s="70">
        <v>3</v>
      </c>
      <c r="AC7" s="19">
        <v>1</v>
      </c>
      <c r="AD7" s="20" t="s">
        <v>98</v>
      </c>
      <c r="AE7" s="13" t="s">
        <v>98</v>
      </c>
      <c r="AF7" s="16" t="s">
        <v>97</v>
      </c>
      <c r="AG7" s="17">
        <v>19.9471700572572</v>
      </c>
      <c r="AH7" s="17">
        <v>4.8037032806033704</v>
      </c>
      <c r="AI7" s="17">
        <v>11.7188277174594</v>
      </c>
      <c r="AJ7" s="18">
        <v>3.4246390591944298</v>
      </c>
      <c r="AK7" s="16">
        <v>0</v>
      </c>
      <c r="AL7" s="16">
        <v>0</v>
      </c>
    </row>
    <row r="8" spans="1:38" x14ac:dyDescent="0.25">
      <c r="A8" s="4" t="s">
        <v>15</v>
      </c>
      <c r="B8" s="4" t="s">
        <v>18</v>
      </c>
      <c r="C8" s="13">
        <v>5345</v>
      </c>
      <c r="D8" s="13">
        <v>1064</v>
      </c>
      <c r="E8" s="14">
        <v>99.705939760312404</v>
      </c>
      <c r="F8" s="14">
        <v>71.340910333128804</v>
      </c>
      <c r="G8" s="14">
        <v>26.643978837331701</v>
      </c>
      <c r="H8" s="15">
        <v>1.72105058985185</v>
      </c>
      <c r="I8" s="13">
        <v>14</v>
      </c>
      <c r="J8" s="13">
        <v>11</v>
      </c>
      <c r="K8" s="16">
        <v>5345</v>
      </c>
      <c r="L8" s="16">
        <v>1064</v>
      </c>
      <c r="M8" s="17">
        <v>99.705939760312404</v>
      </c>
      <c r="N8" s="17">
        <v>71.340910333128804</v>
      </c>
      <c r="O8" s="17">
        <v>26.643978837331701</v>
      </c>
      <c r="P8" s="18">
        <v>1.72105058985185</v>
      </c>
      <c r="Q8" s="16">
        <v>14</v>
      </c>
      <c r="R8" s="16">
        <v>11</v>
      </c>
      <c r="S8" s="19" t="s">
        <v>77</v>
      </c>
      <c r="T8" s="90">
        <v>11336399.708737999</v>
      </c>
      <c r="U8" s="90">
        <v>748061.55847660406</v>
      </c>
      <c r="V8" s="13" t="s">
        <v>97</v>
      </c>
      <c r="W8" s="13" t="s">
        <v>97</v>
      </c>
      <c r="X8" s="17">
        <v>99.705939760312404</v>
      </c>
      <c r="Y8" s="17">
        <v>71.340910333128804</v>
      </c>
      <c r="Z8" s="17">
        <v>26.643978837331701</v>
      </c>
      <c r="AA8" s="18">
        <v>1.72105058985185</v>
      </c>
      <c r="AB8" s="70">
        <v>7</v>
      </c>
      <c r="AC8" s="19">
        <v>4</v>
      </c>
      <c r="AD8" s="20" t="s">
        <v>99</v>
      </c>
      <c r="AE8" s="13" t="s">
        <v>98</v>
      </c>
      <c r="AF8" s="16" t="s">
        <v>97</v>
      </c>
      <c r="AG8" s="17">
        <v>99.705939760312404</v>
      </c>
      <c r="AH8" s="17">
        <v>71.340910333128804</v>
      </c>
      <c r="AI8" s="17">
        <v>26.643978837331701</v>
      </c>
      <c r="AJ8" s="18">
        <v>1.72105058985185</v>
      </c>
      <c r="AK8" s="16">
        <v>0</v>
      </c>
      <c r="AL8" s="16">
        <v>0</v>
      </c>
    </row>
    <row r="9" spans="1:38" x14ac:dyDescent="0.25">
      <c r="A9" s="4" t="s">
        <v>147</v>
      </c>
      <c r="B9" s="4" t="s">
        <v>150</v>
      </c>
      <c r="C9" s="13">
        <v>153</v>
      </c>
      <c r="D9" s="13">
        <v>104</v>
      </c>
      <c r="E9" s="14">
        <v>4.3832724574548099</v>
      </c>
      <c r="F9" s="14">
        <v>1.0238533001660199</v>
      </c>
      <c r="G9" s="14">
        <v>1.81653479247856</v>
      </c>
      <c r="H9" s="15">
        <v>1.54288436481022</v>
      </c>
      <c r="I9" s="13">
        <v>1</v>
      </c>
      <c r="J9" s="13">
        <v>1</v>
      </c>
      <c r="K9" s="16">
        <v>153</v>
      </c>
      <c r="L9" s="16">
        <v>104</v>
      </c>
      <c r="M9" s="17">
        <v>4.3832724574548099</v>
      </c>
      <c r="N9" s="17">
        <v>1.0238533001660199</v>
      </c>
      <c r="O9" s="17">
        <v>1.81653479247856</v>
      </c>
      <c r="P9" s="18">
        <v>1.54288436481022</v>
      </c>
      <c r="Q9" s="16">
        <v>1</v>
      </c>
      <c r="R9" s="16">
        <v>1</v>
      </c>
      <c r="S9" s="19" t="s">
        <v>77</v>
      </c>
      <c r="T9" s="90">
        <v>498345.109750768</v>
      </c>
      <c r="U9" s="90">
        <v>0</v>
      </c>
      <c r="V9" s="13" t="s">
        <v>97</v>
      </c>
      <c r="W9" s="13" t="s">
        <v>97</v>
      </c>
      <c r="X9" s="17">
        <v>4.3832724574548099</v>
      </c>
      <c r="Y9" s="17">
        <v>1.0238533001660199</v>
      </c>
      <c r="Z9" s="17">
        <v>1.81653479247856</v>
      </c>
      <c r="AA9" s="18">
        <v>1.54288436481022</v>
      </c>
      <c r="AB9" s="70">
        <v>0</v>
      </c>
      <c r="AC9" s="19">
        <v>0</v>
      </c>
      <c r="AD9" s="20" t="s">
        <v>77</v>
      </c>
      <c r="AE9" s="13" t="s">
        <v>77</v>
      </c>
      <c r="AF9" s="16" t="s">
        <v>97</v>
      </c>
      <c r="AG9" s="17">
        <v>4.3832724574548099</v>
      </c>
      <c r="AH9" s="17">
        <v>1.0238533001660199</v>
      </c>
      <c r="AI9" s="17">
        <v>1.81653479247856</v>
      </c>
      <c r="AJ9" s="18">
        <v>1.54288436481022</v>
      </c>
      <c r="AK9" s="16">
        <v>1</v>
      </c>
      <c r="AL9" s="16">
        <v>0</v>
      </c>
    </row>
    <row r="10" spans="1:38" x14ac:dyDescent="0.25">
      <c r="A10" s="4" t="s">
        <v>147</v>
      </c>
      <c r="B10" s="4" t="s">
        <v>157</v>
      </c>
      <c r="C10" s="13">
        <v>314</v>
      </c>
      <c r="D10" s="13">
        <v>177</v>
      </c>
      <c r="E10" s="14">
        <v>8.0790382046415203</v>
      </c>
      <c r="F10" s="14">
        <v>1.9689303582119999</v>
      </c>
      <c r="G10" s="14">
        <v>4.8596599474383799</v>
      </c>
      <c r="H10" s="15">
        <v>1.2504478989911501</v>
      </c>
      <c r="I10" s="13">
        <v>1</v>
      </c>
      <c r="J10" s="13">
        <v>1</v>
      </c>
      <c r="K10" s="16">
        <v>314</v>
      </c>
      <c r="L10" s="16">
        <v>177</v>
      </c>
      <c r="M10" s="17">
        <v>8.0790382046415203</v>
      </c>
      <c r="N10" s="17">
        <v>1.9689303582119999</v>
      </c>
      <c r="O10" s="17">
        <v>4.8596599474383799</v>
      </c>
      <c r="P10" s="18">
        <v>1.2504478989911501</v>
      </c>
      <c r="Q10" s="16">
        <v>1</v>
      </c>
      <c r="R10" s="16">
        <v>1</v>
      </c>
      <c r="S10" s="19" t="s">
        <v>77</v>
      </c>
      <c r="T10" s="90">
        <v>942587.16679823596</v>
      </c>
      <c r="U10" s="90">
        <v>0</v>
      </c>
      <c r="V10" s="13" t="s">
        <v>97</v>
      </c>
      <c r="W10" s="13" t="s">
        <v>97</v>
      </c>
      <c r="X10" s="17">
        <v>8.0790382046415203</v>
      </c>
      <c r="Y10" s="17">
        <v>1.9689303582119999</v>
      </c>
      <c r="Z10" s="17">
        <v>4.8596599474383799</v>
      </c>
      <c r="AA10" s="18">
        <v>1.2504478989911501</v>
      </c>
      <c r="AB10" s="70">
        <v>0</v>
      </c>
      <c r="AC10" s="19">
        <v>0</v>
      </c>
      <c r="AD10" s="20" t="s">
        <v>77</v>
      </c>
      <c r="AE10" s="13" t="s">
        <v>77</v>
      </c>
      <c r="AF10" s="16" t="s">
        <v>97</v>
      </c>
      <c r="AG10" s="17">
        <v>8.0790382046415203</v>
      </c>
      <c r="AH10" s="17">
        <v>1.9689303582119999</v>
      </c>
      <c r="AI10" s="17">
        <v>4.8596599474383799</v>
      </c>
      <c r="AJ10" s="18">
        <v>1.2504478989911501</v>
      </c>
      <c r="AK10" s="16">
        <v>0</v>
      </c>
      <c r="AL10" s="16">
        <v>0</v>
      </c>
    </row>
    <row r="11" spans="1:38" x14ac:dyDescent="0.25">
      <c r="A11" s="4" t="s">
        <v>147</v>
      </c>
      <c r="B11" s="4" t="s">
        <v>151</v>
      </c>
      <c r="C11" s="13">
        <v>25</v>
      </c>
      <c r="D11" s="13">
        <v>12</v>
      </c>
      <c r="E11" s="14">
        <v>3.7354952909821502</v>
      </c>
      <c r="F11" s="14">
        <v>2.4355530527203801</v>
      </c>
      <c r="G11" s="14">
        <v>0.97636810037381105</v>
      </c>
      <c r="H11" s="15">
        <v>0.32357413788796202</v>
      </c>
      <c r="I11" s="13">
        <v>0</v>
      </c>
      <c r="J11" s="13">
        <v>0</v>
      </c>
      <c r="K11" s="16">
        <v>25</v>
      </c>
      <c r="L11" s="16">
        <v>12</v>
      </c>
      <c r="M11" s="17">
        <v>3.7354952909821502</v>
      </c>
      <c r="N11" s="17">
        <v>2.4355530527203801</v>
      </c>
      <c r="O11" s="17">
        <v>0.97636810037381105</v>
      </c>
      <c r="P11" s="18">
        <v>0.32357413788796202</v>
      </c>
      <c r="Q11" s="16">
        <v>0</v>
      </c>
      <c r="R11" s="16">
        <v>0</v>
      </c>
      <c r="S11" s="19" t="s">
        <v>77</v>
      </c>
      <c r="T11" s="90">
        <v>476398.03571087797</v>
      </c>
      <c r="U11" s="90">
        <v>6379.9989711403696</v>
      </c>
      <c r="V11" s="13" t="s">
        <v>97</v>
      </c>
      <c r="W11" s="13" t="s">
        <v>97</v>
      </c>
      <c r="X11" s="17">
        <v>3.7354952909821502</v>
      </c>
      <c r="Y11" s="17">
        <v>2.4355530527203801</v>
      </c>
      <c r="Z11" s="17">
        <v>0.97636810037381105</v>
      </c>
      <c r="AA11" s="18">
        <v>0.32357413788796202</v>
      </c>
      <c r="AB11" s="70">
        <v>0</v>
      </c>
      <c r="AC11" s="19">
        <v>0</v>
      </c>
      <c r="AD11" s="20" t="s">
        <v>77</v>
      </c>
      <c r="AE11" s="13" t="s">
        <v>77</v>
      </c>
      <c r="AF11" s="16" t="s">
        <v>97</v>
      </c>
      <c r="AG11" s="17">
        <v>3.7354952909821502</v>
      </c>
      <c r="AH11" s="17">
        <v>2.4355530527203801</v>
      </c>
      <c r="AI11" s="17">
        <v>0.97636810037381105</v>
      </c>
      <c r="AJ11" s="18">
        <v>0.32357413788796202</v>
      </c>
      <c r="AK11" s="16">
        <v>0</v>
      </c>
      <c r="AL11" s="16">
        <v>0</v>
      </c>
    </row>
    <row r="12" spans="1:38" x14ac:dyDescent="0.25">
      <c r="A12" s="4" t="s">
        <v>32</v>
      </c>
      <c r="B12" s="4" t="s">
        <v>43</v>
      </c>
      <c r="C12" s="13">
        <v>13</v>
      </c>
      <c r="D12" s="13">
        <v>7</v>
      </c>
      <c r="E12" s="14">
        <v>2.7839312685122199</v>
      </c>
      <c r="F12" s="14">
        <v>2.6414265968944601</v>
      </c>
      <c r="G12" s="14">
        <v>0.14250467161775601</v>
      </c>
      <c r="H12" s="15">
        <v>0</v>
      </c>
      <c r="I12" s="13">
        <v>6</v>
      </c>
      <c r="J12" s="13">
        <v>6</v>
      </c>
      <c r="K12" s="16">
        <v>13</v>
      </c>
      <c r="L12" s="16">
        <v>7</v>
      </c>
      <c r="M12" s="17">
        <v>2.7839312685122199</v>
      </c>
      <c r="N12" s="17">
        <v>2.6414265968944601</v>
      </c>
      <c r="O12" s="17">
        <v>0.14250467161775601</v>
      </c>
      <c r="P12" s="18">
        <v>0</v>
      </c>
      <c r="Q12" s="16">
        <v>6</v>
      </c>
      <c r="R12" s="16">
        <v>6</v>
      </c>
      <c r="S12" s="19" t="s">
        <v>77</v>
      </c>
      <c r="T12" s="90">
        <v>127331.096398364</v>
      </c>
      <c r="U12" s="90">
        <v>225.54107464511199</v>
      </c>
      <c r="V12" s="13" t="s">
        <v>97</v>
      </c>
      <c r="W12" s="13" t="s">
        <v>97</v>
      </c>
      <c r="X12" s="17">
        <v>2.7839312685122199</v>
      </c>
      <c r="Y12" s="17">
        <v>2.6414265968944601</v>
      </c>
      <c r="Z12" s="17">
        <v>0.14250467161775601</v>
      </c>
      <c r="AA12" s="18">
        <v>0</v>
      </c>
      <c r="AB12" s="70">
        <v>2</v>
      </c>
      <c r="AC12" s="19">
        <v>2</v>
      </c>
      <c r="AD12" s="20" t="s">
        <v>77</v>
      </c>
      <c r="AE12" s="13" t="s">
        <v>77</v>
      </c>
      <c r="AF12" s="16" t="s">
        <v>97</v>
      </c>
      <c r="AG12" s="17">
        <v>2.7839312685122199</v>
      </c>
      <c r="AH12" s="17">
        <v>2.6414265968944601</v>
      </c>
      <c r="AI12" s="17">
        <v>0.14250467161775601</v>
      </c>
      <c r="AJ12" s="18">
        <v>0</v>
      </c>
      <c r="AK12" s="16">
        <v>0</v>
      </c>
      <c r="AL12" s="16">
        <v>0</v>
      </c>
    </row>
    <row r="13" spans="1:38" x14ac:dyDescent="0.25">
      <c r="A13" s="4" t="s">
        <v>15</v>
      </c>
      <c r="B13" s="4" t="s">
        <v>21</v>
      </c>
      <c r="C13" s="13">
        <v>4155</v>
      </c>
      <c r="D13" s="13">
        <v>1739</v>
      </c>
      <c r="E13" s="14">
        <v>44.124147268468903</v>
      </c>
      <c r="F13" s="14">
        <v>20.797850346775199</v>
      </c>
      <c r="G13" s="14">
        <v>17.6700869574953</v>
      </c>
      <c r="H13" s="15">
        <v>5.6562099641983501</v>
      </c>
      <c r="I13" s="13">
        <v>60</v>
      </c>
      <c r="J13" s="13">
        <v>39</v>
      </c>
      <c r="K13" s="16">
        <v>4155</v>
      </c>
      <c r="L13" s="16">
        <v>1739</v>
      </c>
      <c r="M13" s="17">
        <v>44.124147268468903</v>
      </c>
      <c r="N13" s="17">
        <v>20.797850346775199</v>
      </c>
      <c r="O13" s="17">
        <v>17.6700869574953</v>
      </c>
      <c r="P13" s="18">
        <v>5.6562099641983501</v>
      </c>
      <c r="Q13" s="16">
        <v>60</v>
      </c>
      <c r="R13" s="16">
        <v>39</v>
      </c>
      <c r="S13" s="19" t="s">
        <v>77</v>
      </c>
      <c r="T13" s="90">
        <v>2104355.5382402302</v>
      </c>
      <c r="U13" s="90">
        <v>0</v>
      </c>
      <c r="V13" s="13" t="s">
        <v>97</v>
      </c>
      <c r="W13" s="13" t="s">
        <v>97</v>
      </c>
      <c r="X13" s="17">
        <v>44.124147268468903</v>
      </c>
      <c r="Y13" s="17">
        <v>20.797850346775199</v>
      </c>
      <c r="Z13" s="17">
        <v>17.6700869574953</v>
      </c>
      <c r="AA13" s="18">
        <v>5.6562099641983501</v>
      </c>
      <c r="AB13" s="70">
        <v>10</v>
      </c>
      <c r="AC13" s="19">
        <v>4</v>
      </c>
      <c r="AD13" s="20" t="s">
        <v>99</v>
      </c>
      <c r="AE13" s="13" t="s">
        <v>98</v>
      </c>
      <c r="AF13" s="16" t="s">
        <v>97</v>
      </c>
      <c r="AG13" s="17">
        <v>44.124147268468903</v>
      </c>
      <c r="AH13" s="17">
        <v>20.797850346775199</v>
      </c>
      <c r="AI13" s="17">
        <v>17.6700869574953</v>
      </c>
      <c r="AJ13" s="18">
        <v>5.6562099641983501</v>
      </c>
      <c r="AK13" s="16">
        <v>3</v>
      </c>
      <c r="AL13" s="16">
        <v>1</v>
      </c>
    </row>
    <row r="14" spans="1:38" x14ac:dyDescent="0.25">
      <c r="A14" s="4" t="s">
        <v>15</v>
      </c>
      <c r="B14" s="4" t="s">
        <v>24</v>
      </c>
      <c r="C14" s="13">
        <v>14429</v>
      </c>
      <c r="D14" s="13">
        <v>2280</v>
      </c>
      <c r="E14" s="14">
        <v>133.47735268450899</v>
      </c>
      <c r="F14" s="14">
        <v>54.390181127277103</v>
      </c>
      <c r="G14" s="14">
        <v>76.338037387206597</v>
      </c>
      <c r="H14" s="15">
        <v>2.74913417002562</v>
      </c>
      <c r="I14" s="13">
        <v>27</v>
      </c>
      <c r="J14" s="13">
        <v>17</v>
      </c>
      <c r="K14" s="16">
        <v>14429</v>
      </c>
      <c r="L14" s="16">
        <v>2280</v>
      </c>
      <c r="M14" s="17">
        <v>133.47735268450899</v>
      </c>
      <c r="N14" s="17">
        <v>54.390181127277103</v>
      </c>
      <c r="O14" s="17">
        <v>76.338037387206597</v>
      </c>
      <c r="P14" s="18">
        <v>2.74913417002562</v>
      </c>
      <c r="Q14" s="16">
        <v>27</v>
      </c>
      <c r="R14" s="16">
        <v>17</v>
      </c>
      <c r="S14" s="19" t="s">
        <v>77</v>
      </c>
      <c r="T14" s="90">
        <v>8820556.6799736898</v>
      </c>
      <c r="U14" s="90">
        <v>155289.87224703701</v>
      </c>
      <c r="V14" s="13" t="s">
        <v>97</v>
      </c>
      <c r="W14" s="13" t="s">
        <v>97</v>
      </c>
      <c r="X14" s="17">
        <v>133.47735268450899</v>
      </c>
      <c r="Y14" s="17">
        <v>54.390181127277103</v>
      </c>
      <c r="Z14" s="17">
        <v>76.338037387206597</v>
      </c>
      <c r="AA14" s="18">
        <v>2.74913417002562</v>
      </c>
      <c r="AB14" s="70">
        <v>7</v>
      </c>
      <c r="AC14" s="19">
        <v>5</v>
      </c>
      <c r="AD14" s="20" t="s">
        <v>99</v>
      </c>
      <c r="AE14" s="13" t="s">
        <v>99</v>
      </c>
      <c r="AF14" s="16" t="s">
        <v>97</v>
      </c>
      <c r="AG14" s="17">
        <v>133.47735268450899</v>
      </c>
      <c r="AH14" s="17">
        <v>54.390181127277103</v>
      </c>
      <c r="AI14" s="17">
        <v>76.338037387206597</v>
      </c>
      <c r="AJ14" s="18">
        <v>2.74913417002562</v>
      </c>
      <c r="AK14" s="16">
        <v>1</v>
      </c>
      <c r="AL14" s="16">
        <v>0</v>
      </c>
    </row>
    <row r="15" spans="1:38" x14ac:dyDescent="0.25">
      <c r="A15" s="4" t="s">
        <v>15</v>
      </c>
      <c r="B15" s="4" t="s">
        <v>23</v>
      </c>
      <c r="C15" s="13">
        <v>14750</v>
      </c>
      <c r="D15" s="13">
        <v>2895</v>
      </c>
      <c r="E15" s="14">
        <v>178.66977449226701</v>
      </c>
      <c r="F15" s="14">
        <v>89.688185765298599</v>
      </c>
      <c r="G15" s="14">
        <v>81.177877450716394</v>
      </c>
      <c r="H15" s="15">
        <v>7.8037112762515202</v>
      </c>
      <c r="I15" s="13">
        <v>26</v>
      </c>
      <c r="J15" s="13">
        <v>14</v>
      </c>
      <c r="K15" s="16">
        <v>14750</v>
      </c>
      <c r="L15" s="16">
        <v>2895</v>
      </c>
      <c r="M15" s="17">
        <v>178.66977449226701</v>
      </c>
      <c r="N15" s="17">
        <v>89.688185765298599</v>
      </c>
      <c r="O15" s="17">
        <v>81.177877450716394</v>
      </c>
      <c r="P15" s="18">
        <v>7.8037112762515202</v>
      </c>
      <c r="Q15" s="16">
        <v>26</v>
      </c>
      <c r="R15" s="16">
        <v>14</v>
      </c>
      <c r="S15" s="19" t="s">
        <v>77</v>
      </c>
      <c r="T15" s="90">
        <v>16763378.911113299</v>
      </c>
      <c r="U15" s="90">
        <v>1542551.42872939</v>
      </c>
      <c r="V15" s="13" t="s">
        <v>97</v>
      </c>
      <c r="W15" s="13" t="s">
        <v>97</v>
      </c>
      <c r="X15" s="17">
        <v>178.66977449226701</v>
      </c>
      <c r="Y15" s="17">
        <v>89.688185765298599</v>
      </c>
      <c r="Z15" s="17">
        <v>81.177877450716394</v>
      </c>
      <c r="AA15" s="18">
        <v>7.8037112762515202</v>
      </c>
      <c r="AB15" s="70">
        <v>8</v>
      </c>
      <c r="AC15" s="19">
        <v>5</v>
      </c>
      <c r="AD15" s="20" t="s">
        <v>99</v>
      </c>
      <c r="AE15" s="13" t="s">
        <v>99</v>
      </c>
      <c r="AF15" s="16" t="s">
        <v>97</v>
      </c>
      <c r="AG15" s="17">
        <v>178.66977449226701</v>
      </c>
      <c r="AH15" s="17">
        <v>89.688185765298599</v>
      </c>
      <c r="AI15" s="17">
        <v>81.177877450716394</v>
      </c>
      <c r="AJ15" s="18">
        <v>7.8037112762515202</v>
      </c>
      <c r="AK15" s="16">
        <v>1</v>
      </c>
      <c r="AL15" s="16">
        <v>1</v>
      </c>
    </row>
    <row r="16" spans="1:38" x14ac:dyDescent="0.25">
      <c r="A16" s="4" t="s">
        <v>15</v>
      </c>
      <c r="B16" s="4" t="s">
        <v>20</v>
      </c>
      <c r="C16" s="13">
        <v>13888</v>
      </c>
      <c r="D16" s="13">
        <v>4191</v>
      </c>
      <c r="E16" s="14">
        <v>136.68380841078701</v>
      </c>
      <c r="F16" s="14">
        <v>65.805703249955599</v>
      </c>
      <c r="G16" s="14">
        <v>63.942398797511501</v>
      </c>
      <c r="H16" s="15">
        <v>6.9357063633197402</v>
      </c>
      <c r="I16" s="13">
        <v>43</v>
      </c>
      <c r="J16" s="13">
        <v>27</v>
      </c>
      <c r="K16" s="16">
        <v>13888</v>
      </c>
      <c r="L16" s="16">
        <v>4191</v>
      </c>
      <c r="M16" s="17">
        <v>136.68380841078701</v>
      </c>
      <c r="N16" s="17">
        <v>65.805703249955599</v>
      </c>
      <c r="O16" s="17">
        <v>63.942398797511501</v>
      </c>
      <c r="P16" s="18">
        <v>6.9357063633197402</v>
      </c>
      <c r="Q16" s="16">
        <v>43</v>
      </c>
      <c r="R16" s="16">
        <v>27</v>
      </c>
      <c r="S16" s="19" t="s">
        <v>77</v>
      </c>
      <c r="T16" s="90">
        <v>8368458.6891013002</v>
      </c>
      <c r="U16" s="90">
        <v>76922.928658459205</v>
      </c>
      <c r="V16" s="13" t="s">
        <v>97</v>
      </c>
      <c r="W16" s="13" t="s">
        <v>97</v>
      </c>
      <c r="X16" s="17">
        <v>136.68380841078701</v>
      </c>
      <c r="Y16" s="17">
        <v>65.805703249955599</v>
      </c>
      <c r="Z16" s="17">
        <v>63.942398797511501</v>
      </c>
      <c r="AA16" s="18">
        <v>6.9357063633197402</v>
      </c>
      <c r="AB16" s="70">
        <v>24</v>
      </c>
      <c r="AC16" s="19">
        <v>13</v>
      </c>
      <c r="AD16" s="20" t="s">
        <v>99</v>
      </c>
      <c r="AE16" s="13" t="s">
        <v>98</v>
      </c>
      <c r="AF16" s="16" t="s">
        <v>97</v>
      </c>
      <c r="AG16" s="17">
        <v>136.68380841078701</v>
      </c>
      <c r="AH16" s="17">
        <v>65.805703249955599</v>
      </c>
      <c r="AI16" s="17">
        <v>63.942398797511501</v>
      </c>
      <c r="AJ16" s="18">
        <v>6.9357063633197402</v>
      </c>
      <c r="AK16" s="16">
        <v>2</v>
      </c>
      <c r="AL16" s="16">
        <v>1</v>
      </c>
    </row>
    <row r="17" spans="1:38" x14ac:dyDescent="0.25">
      <c r="A17" s="4" t="s">
        <v>15</v>
      </c>
      <c r="B17" s="4" t="s">
        <v>14</v>
      </c>
      <c r="C17" s="13">
        <v>19029</v>
      </c>
      <c r="D17" s="13">
        <v>6516</v>
      </c>
      <c r="E17" s="14">
        <v>318.562768035641</v>
      </c>
      <c r="F17" s="14">
        <v>216.70271690171001</v>
      </c>
      <c r="G17" s="14">
        <v>81.222356637089803</v>
      </c>
      <c r="H17" s="15">
        <v>20.637694496840901</v>
      </c>
      <c r="I17" s="13">
        <v>45</v>
      </c>
      <c r="J17" s="13">
        <v>34</v>
      </c>
      <c r="K17" s="16">
        <v>19029</v>
      </c>
      <c r="L17" s="16">
        <v>6516</v>
      </c>
      <c r="M17" s="17">
        <v>318.562768035641</v>
      </c>
      <c r="N17" s="17">
        <v>216.70271690171001</v>
      </c>
      <c r="O17" s="17">
        <v>81.222356637089803</v>
      </c>
      <c r="P17" s="18">
        <v>20.637694496840901</v>
      </c>
      <c r="Q17" s="16">
        <v>45</v>
      </c>
      <c r="R17" s="16">
        <v>34</v>
      </c>
      <c r="S17" s="19" t="s">
        <v>77</v>
      </c>
      <c r="T17" s="90">
        <v>26545333.681515601</v>
      </c>
      <c r="U17" s="90">
        <v>1052933.38398242</v>
      </c>
      <c r="V17" s="13" t="s">
        <v>97</v>
      </c>
      <c r="W17" s="13" t="s">
        <v>97</v>
      </c>
      <c r="X17" s="17">
        <v>318.562768035641</v>
      </c>
      <c r="Y17" s="17">
        <v>216.70271690171001</v>
      </c>
      <c r="Z17" s="17">
        <v>81.222356637089803</v>
      </c>
      <c r="AA17" s="18">
        <v>20.637694496840901</v>
      </c>
      <c r="AB17" s="70">
        <v>14</v>
      </c>
      <c r="AC17" s="19">
        <v>11</v>
      </c>
      <c r="AD17" s="20" t="s">
        <v>99</v>
      </c>
      <c r="AE17" s="13" t="s">
        <v>99</v>
      </c>
      <c r="AF17" s="16" t="s">
        <v>97</v>
      </c>
      <c r="AG17" s="17">
        <v>318.562768035641</v>
      </c>
      <c r="AH17" s="17">
        <v>216.70271690171001</v>
      </c>
      <c r="AI17" s="17">
        <v>81.222356637089803</v>
      </c>
      <c r="AJ17" s="18">
        <v>20.637694496840901</v>
      </c>
      <c r="AK17" s="16">
        <v>1</v>
      </c>
      <c r="AL17" s="16">
        <v>1</v>
      </c>
    </row>
    <row r="18" spans="1:38" x14ac:dyDescent="0.25">
      <c r="A18" s="4" t="s">
        <v>15</v>
      </c>
      <c r="B18" s="4" t="s">
        <v>19</v>
      </c>
      <c r="C18" s="13">
        <v>4317</v>
      </c>
      <c r="D18" s="13">
        <v>1074</v>
      </c>
      <c r="E18" s="14">
        <v>49.611622810139202</v>
      </c>
      <c r="F18" s="14">
        <v>26.2662367926192</v>
      </c>
      <c r="G18" s="14">
        <v>21.259482556650699</v>
      </c>
      <c r="H18" s="15">
        <v>2.0859034608693698</v>
      </c>
      <c r="I18" s="13">
        <v>18</v>
      </c>
      <c r="J18" s="13">
        <v>11</v>
      </c>
      <c r="K18" s="16">
        <v>4317</v>
      </c>
      <c r="L18" s="16">
        <v>1074</v>
      </c>
      <c r="M18" s="17">
        <v>49.611622810139202</v>
      </c>
      <c r="N18" s="17">
        <v>26.2662367926192</v>
      </c>
      <c r="O18" s="17">
        <v>21.259482556650699</v>
      </c>
      <c r="P18" s="18">
        <v>2.0859034608693698</v>
      </c>
      <c r="Q18" s="16">
        <v>18</v>
      </c>
      <c r="R18" s="16">
        <v>11</v>
      </c>
      <c r="S18" s="19" t="s">
        <v>77</v>
      </c>
      <c r="T18" s="90">
        <v>2973734.1173880599</v>
      </c>
      <c r="U18" s="90">
        <v>84808.8224442676</v>
      </c>
      <c r="V18" s="13" t="s">
        <v>97</v>
      </c>
      <c r="W18" s="13" t="s">
        <v>97</v>
      </c>
      <c r="X18" s="17">
        <v>49.611622810139202</v>
      </c>
      <c r="Y18" s="17">
        <v>26.2662367926192</v>
      </c>
      <c r="Z18" s="17">
        <v>21.259482556650699</v>
      </c>
      <c r="AA18" s="18">
        <v>2.0859034608693698</v>
      </c>
      <c r="AB18" s="70">
        <v>9</v>
      </c>
      <c r="AC18" s="19">
        <v>7</v>
      </c>
      <c r="AD18" s="20" t="s">
        <v>98</v>
      </c>
      <c r="AE18" s="13" t="s">
        <v>98</v>
      </c>
      <c r="AF18" s="16" t="s">
        <v>97</v>
      </c>
      <c r="AG18" s="17">
        <v>49.611622810139202</v>
      </c>
      <c r="AH18" s="17">
        <v>26.2662367926192</v>
      </c>
      <c r="AI18" s="17">
        <v>21.259482556650699</v>
      </c>
      <c r="AJ18" s="18">
        <v>2.0859034608693698</v>
      </c>
      <c r="AK18" s="16">
        <v>1</v>
      </c>
      <c r="AL18" s="16">
        <v>1</v>
      </c>
    </row>
    <row r="19" spans="1:38" x14ac:dyDescent="0.25">
      <c r="A19" s="4" t="s">
        <v>15</v>
      </c>
      <c r="B19" s="4" t="s">
        <v>16</v>
      </c>
      <c r="C19" s="13">
        <v>12020</v>
      </c>
      <c r="D19" s="13">
        <v>3254</v>
      </c>
      <c r="E19" s="14">
        <v>135.79674559115301</v>
      </c>
      <c r="F19" s="14">
        <v>65.2860456151151</v>
      </c>
      <c r="G19" s="14">
        <v>59.4189491908337</v>
      </c>
      <c r="H19" s="15">
        <v>11.0917507852041</v>
      </c>
      <c r="I19" s="13">
        <v>33</v>
      </c>
      <c r="J19" s="13">
        <v>15</v>
      </c>
      <c r="K19" s="16">
        <v>12020</v>
      </c>
      <c r="L19" s="16">
        <v>3254</v>
      </c>
      <c r="M19" s="17">
        <v>135.79674559115301</v>
      </c>
      <c r="N19" s="17">
        <v>65.2860456151151</v>
      </c>
      <c r="O19" s="17">
        <v>59.4189491908337</v>
      </c>
      <c r="P19" s="18">
        <v>11.0917507852041</v>
      </c>
      <c r="Q19" s="16">
        <v>33</v>
      </c>
      <c r="R19" s="16">
        <v>15</v>
      </c>
      <c r="S19" s="19" t="s">
        <v>77</v>
      </c>
      <c r="T19" s="90">
        <v>17985769.605033301</v>
      </c>
      <c r="U19" s="90">
        <v>718636.09277898504</v>
      </c>
      <c r="V19" s="13" t="s">
        <v>97</v>
      </c>
      <c r="W19" s="13" t="s">
        <v>97</v>
      </c>
      <c r="X19" s="17">
        <v>135.79674559115301</v>
      </c>
      <c r="Y19" s="17">
        <v>65.2860456151151</v>
      </c>
      <c r="Z19" s="17">
        <v>59.4189491908337</v>
      </c>
      <c r="AA19" s="18">
        <v>11.0917507852041</v>
      </c>
      <c r="AB19" s="70">
        <v>17</v>
      </c>
      <c r="AC19" s="19">
        <v>7</v>
      </c>
      <c r="AD19" s="20" t="s">
        <v>98</v>
      </c>
      <c r="AE19" s="13" t="s">
        <v>99</v>
      </c>
      <c r="AF19" s="16" t="s">
        <v>97</v>
      </c>
      <c r="AG19" s="17">
        <v>135.79674559115301</v>
      </c>
      <c r="AH19" s="17">
        <v>65.2860456151151</v>
      </c>
      <c r="AI19" s="17">
        <v>59.4189491908337</v>
      </c>
      <c r="AJ19" s="18">
        <v>11.0917507852041</v>
      </c>
      <c r="AK19" s="16">
        <v>1</v>
      </c>
      <c r="AL19" s="16">
        <v>1</v>
      </c>
    </row>
    <row r="20" spans="1:38" x14ac:dyDescent="0.25">
      <c r="A20" s="4" t="s">
        <v>147</v>
      </c>
      <c r="B20" s="4" t="s">
        <v>148</v>
      </c>
      <c r="C20" s="13">
        <v>1237</v>
      </c>
      <c r="D20" s="13">
        <v>198</v>
      </c>
      <c r="E20" s="14">
        <v>114.70259084548</v>
      </c>
      <c r="F20" s="14">
        <v>74.127494105882604</v>
      </c>
      <c r="G20" s="14">
        <v>35.561047059998501</v>
      </c>
      <c r="H20" s="15">
        <v>5.01404967959866</v>
      </c>
      <c r="I20" s="13">
        <v>5</v>
      </c>
      <c r="J20" s="13">
        <v>3</v>
      </c>
      <c r="K20" s="16">
        <v>1237</v>
      </c>
      <c r="L20" s="16">
        <v>198</v>
      </c>
      <c r="M20" s="17">
        <v>114.70259084548</v>
      </c>
      <c r="N20" s="17">
        <v>74.127494105882604</v>
      </c>
      <c r="O20" s="17">
        <v>35.561047059998501</v>
      </c>
      <c r="P20" s="18">
        <v>5.01404967959866</v>
      </c>
      <c r="Q20" s="16">
        <v>5</v>
      </c>
      <c r="R20" s="16">
        <v>3</v>
      </c>
      <c r="S20" s="19" t="s">
        <v>77</v>
      </c>
      <c r="T20" s="90">
        <v>26396241.385757402</v>
      </c>
      <c r="U20" s="90">
        <v>420384.69814679999</v>
      </c>
      <c r="V20" s="13" t="s">
        <v>97</v>
      </c>
      <c r="W20" s="13" t="s">
        <v>97</v>
      </c>
      <c r="X20" s="17">
        <v>114.70259084548</v>
      </c>
      <c r="Y20" s="17">
        <v>74.127494105882604</v>
      </c>
      <c r="Z20" s="17">
        <v>35.561047059998501</v>
      </c>
      <c r="AA20" s="18">
        <v>5.01404967959866</v>
      </c>
      <c r="AB20" s="70">
        <v>1</v>
      </c>
      <c r="AC20" s="19">
        <v>0</v>
      </c>
      <c r="AD20" s="20" t="s">
        <v>98</v>
      </c>
      <c r="AE20" s="13" t="s">
        <v>99</v>
      </c>
      <c r="AF20" s="16" t="s">
        <v>97</v>
      </c>
      <c r="AG20" s="17">
        <v>114.70259084548</v>
      </c>
      <c r="AH20" s="17">
        <v>74.127494105882604</v>
      </c>
      <c r="AI20" s="17">
        <v>35.561047059998501</v>
      </c>
      <c r="AJ20" s="18">
        <v>5.01404967959866</v>
      </c>
      <c r="AK20" s="16">
        <v>0</v>
      </c>
      <c r="AL20" s="16">
        <v>0</v>
      </c>
    </row>
    <row r="21" spans="1:38" x14ac:dyDescent="0.25">
      <c r="A21" s="4" t="s">
        <v>147</v>
      </c>
      <c r="B21" s="4" t="s">
        <v>158</v>
      </c>
      <c r="C21" s="13">
        <v>199</v>
      </c>
      <c r="D21" s="13">
        <v>36</v>
      </c>
      <c r="E21" s="14">
        <v>12.082633985223399</v>
      </c>
      <c r="F21" s="14">
        <v>11.045297872610099</v>
      </c>
      <c r="G21" s="14">
        <v>1.03733611261331</v>
      </c>
      <c r="H21" s="15">
        <v>0</v>
      </c>
      <c r="I21" s="13">
        <v>0</v>
      </c>
      <c r="J21" s="13">
        <v>0</v>
      </c>
      <c r="K21" s="16">
        <v>199</v>
      </c>
      <c r="L21" s="16">
        <v>36</v>
      </c>
      <c r="M21" s="17">
        <v>12.082633985223399</v>
      </c>
      <c r="N21" s="17">
        <v>11.045297872610099</v>
      </c>
      <c r="O21" s="17">
        <v>1.03733611261331</v>
      </c>
      <c r="P21" s="18">
        <v>0</v>
      </c>
      <c r="Q21" s="16">
        <v>0</v>
      </c>
      <c r="R21" s="16">
        <v>0</v>
      </c>
      <c r="S21" s="19" t="s">
        <v>77</v>
      </c>
      <c r="T21" s="90">
        <v>5036184.44579772</v>
      </c>
      <c r="U21" s="90">
        <v>427307.084493006</v>
      </c>
      <c r="V21" s="13" t="s">
        <v>97</v>
      </c>
      <c r="W21" s="13" t="s">
        <v>97</v>
      </c>
      <c r="X21" s="17">
        <v>12.082633985223399</v>
      </c>
      <c r="Y21" s="17">
        <v>11.045297872610099</v>
      </c>
      <c r="Z21" s="17">
        <v>1.03733611261331</v>
      </c>
      <c r="AA21" s="18">
        <v>0</v>
      </c>
      <c r="AB21" s="70">
        <v>0</v>
      </c>
      <c r="AC21" s="19">
        <v>0</v>
      </c>
      <c r="AD21" s="20" t="s">
        <v>77</v>
      </c>
      <c r="AE21" s="13" t="s">
        <v>77</v>
      </c>
      <c r="AF21" s="16" t="s">
        <v>97</v>
      </c>
      <c r="AG21" s="17">
        <v>12.082633985223399</v>
      </c>
      <c r="AH21" s="17">
        <v>11.045297872610099</v>
      </c>
      <c r="AI21" s="17">
        <v>1.03733611261331</v>
      </c>
      <c r="AJ21" s="18">
        <v>0</v>
      </c>
      <c r="AK21" s="16">
        <v>0</v>
      </c>
      <c r="AL21" s="16">
        <v>0</v>
      </c>
    </row>
    <row r="22" spans="1:38" x14ac:dyDescent="0.25">
      <c r="A22" s="4" t="s">
        <v>147</v>
      </c>
      <c r="B22" s="4" t="s">
        <v>152</v>
      </c>
      <c r="C22" s="13">
        <v>854</v>
      </c>
      <c r="D22" s="13">
        <v>169</v>
      </c>
      <c r="E22" s="14">
        <v>39.843551671417302</v>
      </c>
      <c r="F22" s="14">
        <v>33.697071014048198</v>
      </c>
      <c r="G22" s="14">
        <v>5.3245444785705898</v>
      </c>
      <c r="H22" s="15">
        <v>0.82193617879853198</v>
      </c>
      <c r="I22" s="13">
        <v>2</v>
      </c>
      <c r="J22" s="13">
        <v>1</v>
      </c>
      <c r="K22" s="16">
        <v>854</v>
      </c>
      <c r="L22" s="16">
        <v>169</v>
      </c>
      <c r="M22" s="17">
        <v>39.843551671417302</v>
      </c>
      <c r="N22" s="17">
        <v>33.697071014048198</v>
      </c>
      <c r="O22" s="17">
        <v>5.3245444785705898</v>
      </c>
      <c r="P22" s="18">
        <v>0.82193617879853198</v>
      </c>
      <c r="Q22" s="16">
        <v>2</v>
      </c>
      <c r="R22" s="16">
        <v>1</v>
      </c>
      <c r="S22" s="19" t="s">
        <v>77</v>
      </c>
      <c r="T22" s="90">
        <v>12363557.480228299</v>
      </c>
      <c r="U22" s="90">
        <v>351066.53724086197</v>
      </c>
      <c r="V22" s="13" t="s">
        <v>97</v>
      </c>
      <c r="W22" s="13" t="s">
        <v>97</v>
      </c>
      <c r="X22" s="17">
        <v>39.843551671417302</v>
      </c>
      <c r="Y22" s="17">
        <v>33.697071014048198</v>
      </c>
      <c r="Z22" s="17">
        <v>5.3245444785705898</v>
      </c>
      <c r="AA22" s="18">
        <v>0.82193617879853198</v>
      </c>
      <c r="AB22" s="70">
        <v>0</v>
      </c>
      <c r="AC22" s="19">
        <v>0</v>
      </c>
      <c r="AD22" s="20" t="s">
        <v>99</v>
      </c>
      <c r="AE22" s="13" t="s">
        <v>77</v>
      </c>
      <c r="AF22" s="16" t="s">
        <v>97</v>
      </c>
      <c r="AG22" s="17">
        <v>39.843551671417302</v>
      </c>
      <c r="AH22" s="17">
        <v>33.697071014048198</v>
      </c>
      <c r="AI22" s="17">
        <v>5.3245444785705898</v>
      </c>
      <c r="AJ22" s="18">
        <v>0.82193617879853198</v>
      </c>
      <c r="AK22" s="16">
        <v>0</v>
      </c>
      <c r="AL22" s="16">
        <v>0</v>
      </c>
    </row>
    <row r="23" spans="1:38" x14ac:dyDescent="0.25">
      <c r="A23" s="4" t="s">
        <v>32</v>
      </c>
      <c r="B23" s="4" t="s">
        <v>48</v>
      </c>
      <c r="C23" s="13">
        <v>929</v>
      </c>
      <c r="D23" s="13">
        <v>160</v>
      </c>
      <c r="E23" s="14">
        <v>69.770863143294207</v>
      </c>
      <c r="F23" s="14">
        <v>64.372491455138302</v>
      </c>
      <c r="G23" s="14">
        <v>4.7319979831993102</v>
      </c>
      <c r="H23" s="15">
        <v>0.66637370495661896</v>
      </c>
      <c r="I23" s="13">
        <v>0</v>
      </c>
      <c r="J23" s="13">
        <v>0</v>
      </c>
      <c r="K23" s="16">
        <v>929</v>
      </c>
      <c r="L23" s="16">
        <v>160</v>
      </c>
      <c r="M23" s="17">
        <v>69.770863143294207</v>
      </c>
      <c r="N23" s="17">
        <v>64.372491455138302</v>
      </c>
      <c r="O23" s="17">
        <v>4.7319979831993102</v>
      </c>
      <c r="P23" s="18">
        <v>0.66637370495661896</v>
      </c>
      <c r="Q23" s="16">
        <v>0</v>
      </c>
      <c r="R23" s="16">
        <v>0</v>
      </c>
      <c r="S23" s="19" t="s">
        <v>77</v>
      </c>
      <c r="T23" s="90">
        <v>25760099.590502799</v>
      </c>
      <c r="U23" s="90">
        <v>12026820.889348701</v>
      </c>
      <c r="V23" s="13" t="s">
        <v>97</v>
      </c>
      <c r="W23" s="13" t="s">
        <v>97</v>
      </c>
      <c r="X23" s="17">
        <v>69.770863143294207</v>
      </c>
      <c r="Y23" s="17">
        <v>64.372491455138302</v>
      </c>
      <c r="Z23" s="17">
        <v>4.7319979831993102</v>
      </c>
      <c r="AA23" s="18">
        <v>0.66637370495661896</v>
      </c>
      <c r="AB23" s="70">
        <v>0</v>
      </c>
      <c r="AC23" s="19">
        <v>0</v>
      </c>
      <c r="AD23" s="20" t="s">
        <v>98</v>
      </c>
      <c r="AE23" s="13" t="s">
        <v>98</v>
      </c>
      <c r="AF23" s="16" t="s">
        <v>97</v>
      </c>
      <c r="AG23" s="17">
        <v>69.770863143294207</v>
      </c>
      <c r="AH23" s="17">
        <v>64.372491455138302</v>
      </c>
      <c r="AI23" s="17">
        <v>4.7319979831993102</v>
      </c>
      <c r="AJ23" s="18">
        <v>0.66637370495661896</v>
      </c>
      <c r="AK23" s="16">
        <v>0</v>
      </c>
      <c r="AL23" s="16">
        <v>0</v>
      </c>
    </row>
    <row r="24" spans="1:38" x14ac:dyDescent="0.25">
      <c r="A24" s="4" t="s">
        <v>147</v>
      </c>
      <c r="B24" s="4" t="s">
        <v>155</v>
      </c>
      <c r="C24" s="13">
        <v>199</v>
      </c>
      <c r="D24" s="13">
        <v>35</v>
      </c>
      <c r="E24" s="14">
        <v>19.034340637635498</v>
      </c>
      <c r="F24" s="14">
        <v>17.3560148992206</v>
      </c>
      <c r="G24" s="14">
        <v>1.60717811081756</v>
      </c>
      <c r="H24" s="15">
        <v>7.1147627597290597E-2</v>
      </c>
      <c r="I24" s="13">
        <v>2</v>
      </c>
      <c r="J24" s="13">
        <v>0</v>
      </c>
      <c r="K24" s="16">
        <v>199</v>
      </c>
      <c r="L24" s="16">
        <v>35</v>
      </c>
      <c r="M24" s="17">
        <v>19.034340637635498</v>
      </c>
      <c r="N24" s="17">
        <v>17.3560148992206</v>
      </c>
      <c r="O24" s="17">
        <v>1.60717811081756</v>
      </c>
      <c r="P24" s="18">
        <v>7.1147627597290597E-2</v>
      </c>
      <c r="Q24" s="16">
        <v>2</v>
      </c>
      <c r="R24" s="16">
        <v>0</v>
      </c>
      <c r="S24" s="19" t="s">
        <v>77</v>
      </c>
      <c r="T24" s="90">
        <v>6985056.9106070902</v>
      </c>
      <c r="U24" s="90">
        <v>667033.75959324196</v>
      </c>
      <c r="V24" s="13" t="s">
        <v>97</v>
      </c>
      <c r="W24" s="13" t="s">
        <v>97</v>
      </c>
      <c r="X24" s="17">
        <v>19.034340637635498</v>
      </c>
      <c r="Y24" s="17">
        <v>17.3560148992206</v>
      </c>
      <c r="Z24" s="17">
        <v>1.60717811081756</v>
      </c>
      <c r="AA24" s="18">
        <v>7.1147627597290597E-2</v>
      </c>
      <c r="AB24" s="70">
        <v>0</v>
      </c>
      <c r="AC24" s="19">
        <v>0</v>
      </c>
      <c r="AD24" s="20" t="s">
        <v>77</v>
      </c>
      <c r="AE24" s="13" t="s">
        <v>77</v>
      </c>
      <c r="AF24" s="16" t="s">
        <v>97</v>
      </c>
      <c r="AG24" s="17">
        <v>19.034340637635498</v>
      </c>
      <c r="AH24" s="17">
        <v>17.3560148992206</v>
      </c>
      <c r="AI24" s="17">
        <v>1.60717811081756</v>
      </c>
      <c r="AJ24" s="18">
        <v>7.1147627597290597E-2</v>
      </c>
      <c r="AK24" s="16">
        <v>0</v>
      </c>
      <c r="AL24" s="16">
        <v>0</v>
      </c>
    </row>
    <row r="25" spans="1:38" x14ac:dyDescent="0.25">
      <c r="A25" s="4" t="s">
        <v>32</v>
      </c>
      <c r="B25" s="4" t="s">
        <v>33</v>
      </c>
      <c r="C25" s="13">
        <v>1193</v>
      </c>
      <c r="D25" s="13">
        <v>194</v>
      </c>
      <c r="E25" s="14">
        <v>58.922816821066199</v>
      </c>
      <c r="F25" s="14">
        <v>53.135116858454197</v>
      </c>
      <c r="G25" s="14">
        <v>4.0423808803502403</v>
      </c>
      <c r="H25" s="15">
        <v>1.74531908226166</v>
      </c>
      <c r="I25" s="13">
        <v>0</v>
      </c>
      <c r="J25" s="13">
        <v>0</v>
      </c>
      <c r="K25" s="16">
        <v>1193</v>
      </c>
      <c r="L25" s="16">
        <v>194</v>
      </c>
      <c r="M25" s="17">
        <v>58.922816821066199</v>
      </c>
      <c r="N25" s="17">
        <v>53.135116858454197</v>
      </c>
      <c r="O25" s="17">
        <v>4.0423808803502403</v>
      </c>
      <c r="P25" s="18">
        <v>1.74531908226166</v>
      </c>
      <c r="Q25" s="16">
        <v>0</v>
      </c>
      <c r="R25" s="16">
        <v>0</v>
      </c>
      <c r="S25" s="19" t="s">
        <v>77</v>
      </c>
      <c r="T25" s="90">
        <v>15724939.9736057</v>
      </c>
      <c r="U25" s="90">
        <v>599079.14888500399</v>
      </c>
      <c r="V25" s="13" t="s">
        <v>97</v>
      </c>
      <c r="W25" s="13" t="s">
        <v>97</v>
      </c>
      <c r="X25" s="17">
        <v>58.922816821066199</v>
      </c>
      <c r="Y25" s="17">
        <v>53.135116858454197</v>
      </c>
      <c r="Z25" s="17">
        <v>4.0423808803502403</v>
      </c>
      <c r="AA25" s="18">
        <v>1.74531908226166</v>
      </c>
      <c r="AB25" s="70">
        <v>0</v>
      </c>
      <c r="AC25" s="19">
        <v>0</v>
      </c>
      <c r="AD25" s="20" t="s">
        <v>77</v>
      </c>
      <c r="AE25" s="13" t="s">
        <v>77</v>
      </c>
      <c r="AF25" s="16" t="s">
        <v>97</v>
      </c>
      <c r="AG25" s="17">
        <v>58.922816821066199</v>
      </c>
      <c r="AH25" s="17">
        <v>53.135116858454197</v>
      </c>
      <c r="AI25" s="17">
        <v>4.0423808803502403</v>
      </c>
      <c r="AJ25" s="18">
        <v>1.74531908226166</v>
      </c>
      <c r="AK25" s="16">
        <v>0</v>
      </c>
      <c r="AL25" s="16">
        <v>0</v>
      </c>
    </row>
    <row r="26" spans="1:38" x14ac:dyDescent="0.25">
      <c r="A26" s="4" t="s">
        <v>147</v>
      </c>
      <c r="B26" s="4" t="s">
        <v>154</v>
      </c>
      <c r="C26" s="13">
        <v>309</v>
      </c>
      <c r="D26" s="13">
        <v>115</v>
      </c>
      <c r="E26" s="14">
        <v>10.089283732286001</v>
      </c>
      <c r="F26" s="14">
        <v>8.4150231004445502</v>
      </c>
      <c r="G26" s="14">
        <v>1.5669733533225201</v>
      </c>
      <c r="H26" s="15">
        <v>0.107287278518943</v>
      </c>
      <c r="I26" s="13">
        <v>5</v>
      </c>
      <c r="J26" s="13">
        <v>2</v>
      </c>
      <c r="K26" s="16">
        <v>309</v>
      </c>
      <c r="L26" s="16">
        <v>115</v>
      </c>
      <c r="M26" s="17">
        <v>10.089283732286001</v>
      </c>
      <c r="N26" s="17">
        <v>8.4150231004445502</v>
      </c>
      <c r="O26" s="17">
        <v>1.5669733533225201</v>
      </c>
      <c r="P26" s="18">
        <v>0.107287278518943</v>
      </c>
      <c r="Q26" s="16">
        <v>5</v>
      </c>
      <c r="R26" s="16">
        <v>2</v>
      </c>
      <c r="S26" s="19" t="s">
        <v>77</v>
      </c>
      <c r="T26" s="90">
        <v>6583882.8930198299</v>
      </c>
      <c r="U26" s="90">
        <v>0</v>
      </c>
      <c r="V26" s="13" t="s">
        <v>97</v>
      </c>
      <c r="W26" s="13" t="s">
        <v>97</v>
      </c>
      <c r="X26" s="17">
        <v>10.089283732286001</v>
      </c>
      <c r="Y26" s="17">
        <v>8.4150231004445502</v>
      </c>
      <c r="Z26" s="17">
        <v>1.5669733533225201</v>
      </c>
      <c r="AA26" s="18">
        <v>0.107287278518943</v>
      </c>
      <c r="AB26" s="70">
        <v>0</v>
      </c>
      <c r="AC26" s="19">
        <v>0</v>
      </c>
      <c r="AD26" s="20" t="s">
        <v>77</v>
      </c>
      <c r="AE26" s="13" t="s">
        <v>77</v>
      </c>
      <c r="AF26" s="16" t="s">
        <v>97</v>
      </c>
      <c r="AG26" s="17">
        <v>10.089283732286001</v>
      </c>
      <c r="AH26" s="17">
        <v>8.4150231004445502</v>
      </c>
      <c r="AI26" s="17">
        <v>1.5669733533225201</v>
      </c>
      <c r="AJ26" s="18">
        <v>0.107287278518943</v>
      </c>
      <c r="AK26" s="16">
        <v>0</v>
      </c>
      <c r="AL26" s="16">
        <v>0</v>
      </c>
    </row>
    <row r="27" spans="1:38" x14ac:dyDescent="0.25">
      <c r="A27" s="4" t="s">
        <v>32</v>
      </c>
      <c r="B27" s="4" t="s">
        <v>39</v>
      </c>
      <c r="C27" s="13">
        <v>2568</v>
      </c>
      <c r="D27" s="13">
        <v>481</v>
      </c>
      <c r="E27" s="14">
        <v>16.091917923579199</v>
      </c>
      <c r="F27" s="14">
        <v>4.9541897123555803</v>
      </c>
      <c r="G27" s="14">
        <v>9.5042441432096805</v>
      </c>
      <c r="H27" s="15">
        <v>1.6334840680139799</v>
      </c>
      <c r="I27" s="13">
        <v>11</v>
      </c>
      <c r="J27" s="13">
        <v>5</v>
      </c>
      <c r="K27" s="16">
        <v>2568</v>
      </c>
      <c r="L27" s="16">
        <v>481</v>
      </c>
      <c r="M27" s="17">
        <v>16.091917923579199</v>
      </c>
      <c r="N27" s="17">
        <v>4.9541897123555803</v>
      </c>
      <c r="O27" s="17">
        <v>9.5042441432096805</v>
      </c>
      <c r="P27" s="18">
        <v>1.6334840680139799</v>
      </c>
      <c r="Q27" s="16">
        <v>11</v>
      </c>
      <c r="R27" s="16">
        <v>5</v>
      </c>
      <c r="S27" s="19" t="s">
        <v>77</v>
      </c>
      <c r="T27" s="90">
        <v>799700.17948274699</v>
      </c>
      <c r="U27" s="90">
        <v>0</v>
      </c>
      <c r="V27" s="13" t="s">
        <v>97</v>
      </c>
      <c r="W27" s="13" t="s">
        <v>97</v>
      </c>
      <c r="X27" s="17">
        <v>16.091917923579199</v>
      </c>
      <c r="Y27" s="17">
        <v>4.9541897123555803</v>
      </c>
      <c r="Z27" s="17">
        <v>9.5042441432096805</v>
      </c>
      <c r="AA27" s="18">
        <v>1.6334840680139799</v>
      </c>
      <c r="AB27" s="70">
        <v>3</v>
      </c>
      <c r="AC27" s="19">
        <v>2</v>
      </c>
      <c r="AD27" s="20" t="s">
        <v>98</v>
      </c>
      <c r="AE27" s="13" t="s">
        <v>77</v>
      </c>
      <c r="AF27" s="16" t="s">
        <v>97</v>
      </c>
      <c r="AG27" s="17">
        <v>16.091917923579199</v>
      </c>
      <c r="AH27" s="17">
        <v>4.9541897123555803</v>
      </c>
      <c r="AI27" s="17">
        <v>9.5042441432096805</v>
      </c>
      <c r="AJ27" s="18">
        <v>1.6334840680139799</v>
      </c>
      <c r="AK27" s="16">
        <v>2</v>
      </c>
      <c r="AL27" s="16">
        <v>2</v>
      </c>
    </row>
    <row r="28" spans="1:38" x14ac:dyDescent="0.25">
      <c r="A28" s="4" t="s">
        <v>32</v>
      </c>
      <c r="B28" s="4" t="s">
        <v>38</v>
      </c>
      <c r="C28" s="13">
        <v>1452</v>
      </c>
      <c r="D28" s="13">
        <v>505</v>
      </c>
      <c r="E28" s="14">
        <v>9.3303415569910495</v>
      </c>
      <c r="F28" s="14">
        <v>2.3145589698628202</v>
      </c>
      <c r="G28" s="14">
        <v>4.9593021196113298</v>
      </c>
      <c r="H28" s="15">
        <v>2.0564804675168999</v>
      </c>
      <c r="I28" s="13">
        <v>3</v>
      </c>
      <c r="J28" s="13">
        <v>3</v>
      </c>
      <c r="K28" s="16">
        <v>1452</v>
      </c>
      <c r="L28" s="16">
        <v>505</v>
      </c>
      <c r="M28" s="17">
        <v>9.3303415569910495</v>
      </c>
      <c r="N28" s="17">
        <v>2.3145589698628202</v>
      </c>
      <c r="O28" s="17">
        <v>4.9593021196113298</v>
      </c>
      <c r="P28" s="18">
        <v>2.0564804675168999</v>
      </c>
      <c r="Q28" s="16">
        <v>3</v>
      </c>
      <c r="R28" s="16">
        <v>3</v>
      </c>
      <c r="S28" s="19" t="s">
        <v>77</v>
      </c>
      <c r="T28" s="90">
        <v>391148.29126750899</v>
      </c>
      <c r="U28" s="90">
        <v>0</v>
      </c>
      <c r="V28" s="13" t="s">
        <v>97</v>
      </c>
      <c r="W28" s="13" t="s">
        <v>97</v>
      </c>
      <c r="X28" s="17">
        <v>9.3303415569910495</v>
      </c>
      <c r="Y28" s="17">
        <v>2.3145589698628202</v>
      </c>
      <c r="Z28" s="17">
        <v>4.9593021196113298</v>
      </c>
      <c r="AA28" s="18">
        <v>2.0564804675168999</v>
      </c>
      <c r="AB28" s="70">
        <v>0</v>
      </c>
      <c r="AC28" s="19">
        <v>0</v>
      </c>
      <c r="AD28" s="20" t="s">
        <v>77</v>
      </c>
      <c r="AE28" s="13" t="s">
        <v>77</v>
      </c>
      <c r="AF28" s="16" t="s">
        <v>97</v>
      </c>
      <c r="AG28" s="17">
        <v>9.3303415569910495</v>
      </c>
      <c r="AH28" s="17">
        <v>2.3145589698628202</v>
      </c>
      <c r="AI28" s="17">
        <v>4.9593021196113298</v>
      </c>
      <c r="AJ28" s="18">
        <v>2.0564804675168999</v>
      </c>
      <c r="AK28" s="16">
        <v>0</v>
      </c>
      <c r="AL28" s="16">
        <v>0</v>
      </c>
    </row>
    <row r="29" spans="1:38" x14ac:dyDescent="0.25">
      <c r="A29" s="4" t="s">
        <v>3</v>
      </c>
      <c r="B29" s="4" t="s">
        <v>4</v>
      </c>
      <c r="C29" s="13">
        <v>3844</v>
      </c>
      <c r="D29" s="13">
        <v>473</v>
      </c>
      <c r="E29" s="14">
        <v>92.106970186516605</v>
      </c>
      <c r="F29" s="14">
        <v>57.036357534199503</v>
      </c>
      <c r="G29" s="14">
        <v>27.053351636691801</v>
      </c>
      <c r="H29" s="15">
        <v>8.0172610156253405</v>
      </c>
      <c r="I29" s="13">
        <v>2</v>
      </c>
      <c r="J29" s="13">
        <v>2</v>
      </c>
      <c r="K29" s="16">
        <v>3844</v>
      </c>
      <c r="L29" s="16">
        <v>473</v>
      </c>
      <c r="M29" s="17">
        <v>92.106970186516605</v>
      </c>
      <c r="N29" s="17">
        <v>57.036357534199503</v>
      </c>
      <c r="O29" s="17">
        <v>27.053351636691801</v>
      </c>
      <c r="P29" s="18">
        <v>8.0172610156253405</v>
      </c>
      <c r="Q29" s="16">
        <v>2</v>
      </c>
      <c r="R29" s="16">
        <v>2</v>
      </c>
      <c r="S29" s="19" t="s">
        <v>77</v>
      </c>
      <c r="T29" s="90">
        <v>29925824.713504799</v>
      </c>
      <c r="U29" s="90">
        <v>807985.45272659895</v>
      </c>
      <c r="V29" s="13" t="s">
        <v>97</v>
      </c>
      <c r="W29" s="13" t="s">
        <v>97</v>
      </c>
      <c r="X29" s="17">
        <v>92.106970186516605</v>
      </c>
      <c r="Y29" s="17">
        <v>57.036357534199503</v>
      </c>
      <c r="Z29" s="17">
        <v>27.053351636691801</v>
      </c>
      <c r="AA29" s="18">
        <v>8.0172610156253405</v>
      </c>
      <c r="AB29" s="70">
        <v>0</v>
      </c>
      <c r="AC29" s="19">
        <v>0</v>
      </c>
      <c r="AD29" s="20" t="s">
        <v>98</v>
      </c>
      <c r="AE29" s="13" t="s">
        <v>98</v>
      </c>
      <c r="AF29" s="16" t="s">
        <v>97</v>
      </c>
      <c r="AG29" s="17">
        <v>92.106970186516605</v>
      </c>
      <c r="AH29" s="17">
        <v>57.036357534199503</v>
      </c>
      <c r="AI29" s="17">
        <v>27.053351636691801</v>
      </c>
      <c r="AJ29" s="18">
        <v>8.0172610156253405</v>
      </c>
      <c r="AK29" s="16">
        <v>1</v>
      </c>
      <c r="AL29" s="16">
        <v>1</v>
      </c>
    </row>
    <row r="30" spans="1:38" x14ac:dyDescent="0.25">
      <c r="A30" s="4" t="s">
        <v>32</v>
      </c>
      <c r="B30" s="4" t="s">
        <v>46</v>
      </c>
      <c r="C30" s="13">
        <v>968</v>
      </c>
      <c r="D30" s="13">
        <v>121</v>
      </c>
      <c r="E30" s="14">
        <v>4.5943488729630202</v>
      </c>
      <c r="F30" s="14">
        <v>0.75161642234073101</v>
      </c>
      <c r="G30" s="14">
        <v>3.5654373802715198</v>
      </c>
      <c r="H30" s="15">
        <v>0.27729507035076201</v>
      </c>
      <c r="I30" s="13">
        <v>0</v>
      </c>
      <c r="J30" s="13">
        <v>0</v>
      </c>
      <c r="K30" s="16">
        <v>968</v>
      </c>
      <c r="L30" s="16">
        <v>121</v>
      </c>
      <c r="M30" s="17">
        <v>4.5943488729630202</v>
      </c>
      <c r="N30" s="17">
        <v>0.75161642234073101</v>
      </c>
      <c r="O30" s="17">
        <v>3.5654373802715198</v>
      </c>
      <c r="P30" s="18">
        <v>0.27729507035076201</v>
      </c>
      <c r="Q30" s="16">
        <v>0</v>
      </c>
      <c r="R30" s="16">
        <v>0</v>
      </c>
      <c r="S30" s="19" t="s">
        <v>77</v>
      </c>
      <c r="T30" s="90">
        <v>251194.80280651199</v>
      </c>
      <c r="U30" s="90">
        <v>0</v>
      </c>
      <c r="V30" s="13" t="s">
        <v>97</v>
      </c>
      <c r="W30" s="13" t="s">
        <v>97</v>
      </c>
      <c r="X30" s="17">
        <v>4.5943488729630202</v>
      </c>
      <c r="Y30" s="17">
        <v>0.75161642234073101</v>
      </c>
      <c r="Z30" s="17">
        <v>3.5654373802715198</v>
      </c>
      <c r="AA30" s="18">
        <v>0.27729507035076201</v>
      </c>
      <c r="AB30" s="70">
        <v>0</v>
      </c>
      <c r="AC30" s="19">
        <v>0</v>
      </c>
      <c r="AD30" s="20" t="s">
        <v>77</v>
      </c>
      <c r="AE30" s="13" t="s">
        <v>77</v>
      </c>
      <c r="AF30" s="16" t="s">
        <v>97</v>
      </c>
      <c r="AG30" s="17">
        <v>4.5943488729630202</v>
      </c>
      <c r="AH30" s="17">
        <v>0.75161642234073101</v>
      </c>
      <c r="AI30" s="17">
        <v>3.5654373802715198</v>
      </c>
      <c r="AJ30" s="18">
        <v>0.27729507035076201</v>
      </c>
      <c r="AK30" s="16">
        <v>0</v>
      </c>
      <c r="AL30" s="16">
        <v>0</v>
      </c>
    </row>
    <row r="31" spans="1:38" x14ac:dyDescent="0.25">
      <c r="A31" s="4" t="s">
        <v>32</v>
      </c>
      <c r="B31" s="4" t="s">
        <v>47</v>
      </c>
      <c r="C31" s="13">
        <v>1883</v>
      </c>
      <c r="D31" s="13">
        <v>515</v>
      </c>
      <c r="E31" s="14">
        <v>15.5538968908846</v>
      </c>
      <c r="F31" s="14">
        <v>8.6450352607677807</v>
      </c>
      <c r="G31" s="14">
        <v>6.9088616301167898</v>
      </c>
      <c r="H31" s="15">
        <v>0</v>
      </c>
      <c r="I31" s="13">
        <v>4</v>
      </c>
      <c r="J31" s="13">
        <v>2</v>
      </c>
      <c r="K31" s="16">
        <v>1883</v>
      </c>
      <c r="L31" s="16">
        <v>515</v>
      </c>
      <c r="M31" s="17">
        <v>15.5538968908846</v>
      </c>
      <c r="N31" s="17">
        <v>8.6450352607677807</v>
      </c>
      <c r="O31" s="17">
        <v>6.9088616301167898</v>
      </c>
      <c r="P31" s="18">
        <v>0</v>
      </c>
      <c r="Q31" s="16">
        <v>4</v>
      </c>
      <c r="R31" s="16">
        <v>2</v>
      </c>
      <c r="S31" s="19" t="s">
        <v>77</v>
      </c>
      <c r="T31" s="90">
        <v>650399.69331892696</v>
      </c>
      <c r="U31" s="90">
        <v>0</v>
      </c>
      <c r="V31" s="13" t="s">
        <v>97</v>
      </c>
      <c r="W31" s="13" t="s">
        <v>97</v>
      </c>
      <c r="X31" s="17">
        <v>15.5538968908846</v>
      </c>
      <c r="Y31" s="17">
        <v>8.6450352607677807</v>
      </c>
      <c r="Z31" s="17">
        <v>6.9088616301167898</v>
      </c>
      <c r="AA31" s="18">
        <v>0</v>
      </c>
      <c r="AB31" s="70">
        <v>2</v>
      </c>
      <c r="AC31" s="19">
        <v>0</v>
      </c>
      <c r="AD31" s="20" t="s">
        <v>99</v>
      </c>
      <c r="AE31" s="13" t="s">
        <v>98</v>
      </c>
      <c r="AF31" s="16" t="s">
        <v>97</v>
      </c>
      <c r="AG31" s="17">
        <v>15.5538968908846</v>
      </c>
      <c r="AH31" s="17">
        <v>8.6450352607677807</v>
      </c>
      <c r="AI31" s="17">
        <v>6.9088616301167898</v>
      </c>
      <c r="AJ31" s="18">
        <v>0</v>
      </c>
      <c r="AK31" s="16">
        <v>0</v>
      </c>
      <c r="AL31" s="16">
        <v>0</v>
      </c>
    </row>
    <row r="32" spans="1:38" x14ac:dyDescent="0.25">
      <c r="A32" s="4" t="s">
        <v>32</v>
      </c>
      <c r="B32" s="4" t="s">
        <v>41</v>
      </c>
      <c r="C32" s="13">
        <v>501</v>
      </c>
      <c r="D32" s="13">
        <v>79</v>
      </c>
      <c r="E32" s="14">
        <v>3.02322457048255</v>
      </c>
      <c r="F32" s="14">
        <v>1.8608720843305699</v>
      </c>
      <c r="G32" s="14">
        <v>1.1623524861519801</v>
      </c>
      <c r="H32" s="15">
        <v>0</v>
      </c>
      <c r="I32" s="13">
        <v>0</v>
      </c>
      <c r="J32" s="13">
        <v>0</v>
      </c>
      <c r="K32" s="16">
        <v>501</v>
      </c>
      <c r="L32" s="16">
        <v>79</v>
      </c>
      <c r="M32" s="17">
        <v>3.02322457048255</v>
      </c>
      <c r="N32" s="17">
        <v>1.8608720843305699</v>
      </c>
      <c r="O32" s="17">
        <v>1.1623524861519801</v>
      </c>
      <c r="P32" s="18">
        <v>0</v>
      </c>
      <c r="Q32" s="16">
        <v>0</v>
      </c>
      <c r="R32" s="16">
        <v>0</v>
      </c>
      <c r="S32" s="19" t="s">
        <v>77</v>
      </c>
      <c r="T32" s="90">
        <v>340824.498648857</v>
      </c>
      <c r="U32" s="90">
        <v>12283.313970122501</v>
      </c>
      <c r="V32" s="13" t="s">
        <v>97</v>
      </c>
      <c r="W32" s="13" t="s">
        <v>97</v>
      </c>
      <c r="X32" s="17">
        <v>3.02322457048255</v>
      </c>
      <c r="Y32" s="17">
        <v>1.8608720843305699</v>
      </c>
      <c r="Z32" s="17">
        <v>1.1623524861519801</v>
      </c>
      <c r="AA32" s="18">
        <v>0</v>
      </c>
      <c r="AB32" s="70">
        <v>0</v>
      </c>
      <c r="AC32" s="19">
        <v>0</v>
      </c>
      <c r="AD32" s="20" t="s">
        <v>99</v>
      </c>
      <c r="AE32" s="13" t="s">
        <v>77</v>
      </c>
      <c r="AF32" s="16" t="s">
        <v>97</v>
      </c>
      <c r="AG32" s="17">
        <v>3.02322457048255</v>
      </c>
      <c r="AH32" s="17">
        <v>1.8608720843305699</v>
      </c>
      <c r="AI32" s="17">
        <v>1.1623524861519801</v>
      </c>
      <c r="AJ32" s="18">
        <v>0</v>
      </c>
      <c r="AK32" s="16">
        <v>0</v>
      </c>
      <c r="AL32" s="16">
        <v>0</v>
      </c>
    </row>
    <row r="33" spans="1:38" x14ac:dyDescent="0.25">
      <c r="A33" s="4" t="s">
        <v>32</v>
      </c>
      <c r="B33" s="4" t="s">
        <v>35</v>
      </c>
      <c r="C33" s="13">
        <v>2074</v>
      </c>
      <c r="D33" s="13">
        <v>681</v>
      </c>
      <c r="E33" s="14">
        <v>12.3966169034145</v>
      </c>
      <c r="F33" s="14">
        <v>4.45896982881405</v>
      </c>
      <c r="G33" s="14">
        <v>6.68340440573499</v>
      </c>
      <c r="H33" s="15">
        <v>1.25424266886542</v>
      </c>
      <c r="I33" s="13">
        <v>6</v>
      </c>
      <c r="J33" s="13">
        <v>3</v>
      </c>
      <c r="K33" s="16">
        <v>2074</v>
      </c>
      <c r="L33" s="16">
        <v>681</v>
      </c>
      <c r="M33" s="17">
        <v>12.3966169034145</v>
      </c>
      <c r="N33" s="17">
        <v>4.45896982881405</v>
      </c>
      <c r="O33" s="17">
        <v>6.68340440573499</v>
      </c>
      <c r="P33" s="18">
        <v>1.25424266886542</v>
      </c>
      <c r="Q33" s="16">
        <v>6</v>
      </c>
      <c r="R33" s="16">
        <v>3</v>
      </c>
      <c r="S33" s="19" t="s">
        <v>77</v>
      </c>
      <c r="T33" s="90">
        <v>834096.69284889498</v>
      </c>
      <c r="U33" s="90">
        <v>0</v>
      </c>
      <c r="V33" s="13" t="s">
        <v>97</v>
      </c>
      <c r="W33" s="13" t="s">
        <v>97</v>
      </c>
      <c r="X33" s="17">
        <v>12.3966169034145</v>
      </c>
      <c r="Y33" s="17">
        <v>4.45896982881405</v>
      </c>
      <c r="Z33" s="17">
        <v>6.68340440573499</v>
      </c>
      <c r="AA33" s="18">
        <v>1.25424266886542</v>
      </c>
      <c r="AB33" s="70">
        <v>4</v>
      </c>
      <c r="AC33" s="19">
        <v>2</v>
      </c>
      <c r="AD33" s="20" t="s">
        <v>98</v>
      </c>
      <c r="AE33" s="13" t="s">
        <v>77</v>
      </c>
      <c r="AF33" s="16" t="s">
        <v>97</v>
      </c>
      <c r="AG33" s="17">
        <v>12.3966169034145</v>
      </c>
      <c r="AH33" s="17">
        <v>4.45896982881405</v>
      </c>
      <c r="AI33" s="17">
        <v>6.68340440573499</v>
      </c>
      <c r="AJ33" s="18">
        <v>1.25424266886542</v>
      </c>
      <c r="AK33" s="16">
        <v>0</v>
      </c>
      <c r="AL33" s="16">
        <v>0</v>
      </c>
    </row>
    <row r="34" spans="1:38" x14ac:dyDescent="0.25">
      <c r="A34" s="4" t="s">
        <v>3</v>
      </c>
      <c r="B34" s="4" t="s">
        <v>5</v>
      </c>
      <c r="C34" s="13">
        <v>1139</v>
      </c>
      <c r="D34" s="13">
        <v>162</v>
      </c>
      <c r="E34" s="14">
        <v>28.520765105264498</v>
      </c>
      <c r="F34" s="14">
        <v>16.769952241914499</v>
      </c>
      <c r="G34" s="14">
        <v>10.834124872987999</v>
      </c>
      <c r="H34" s="15">
        <v>0.91668799036202397</v>
      </c>
      <c r="I34" s="13">
        <v>0</v>
      </c>
      <c r="J34" s="13">
        <v>0</v>
      </c>
      <c r="K34" s="16">
        <v>1139</v>
      </c>
      <c r="L34" s="16">
        <v>162</v>
      </c>
      <c r="M34" s="17">
        <v>28.520765105264498</v>
      </c>
      <c r="N34" s="17">
        <v>16.769952241914499</v>
      </c>
      <c r="O34" s="17">
        <v>10.834124872987999</v>
      </c>
      <c r="P34" s="18">
        <v>0.91668799036202397</v>
      </c>
      <c r="Q34" s="16">
        <v>0</v>
      </c>
      <c r="R34" s="16">
        <v>0</v>
      </c>
      <c r="S34" s="19" t="s">
        <v>77</v>
      </c>
      <c r="T34" s="90">
        <v>10761330.483804701</v>
      </c>
      <c r="U34" s="90">
        <v>1242818.2005905299</v>
      </c>
      <c r="V34" s="13" t="s">
        <v>97</v>
      </c>
      <c r="W34" s="13" t="s">
        <v>97</v>
      </c>
      <c r="X34" s="17">
        <v>28.520765105264498</v>
      </c>
      <c r="Y34" s="17">
        <v>16.769952241914499</v>
      </c>
      <c r="Z34" s="17">
        <v>10.834124872987999</v>
      </c>
      <c r="AA34" s="18">
        <v>0.91668799036202397</v>
      </c>
      <c r="AB34" s="70">
        <v>0</v>
      </c>
      <c r="AC34" s="19">
        <v>0</v>
      </c>
      <c r="AD34" s="20" t="s">
        <v>98</v>
      </c>
      <c r="AE34" s="13" t="s">
        <v>77</v>
      </c>
      <c r="AF34" s="16" t="s">
        <v>97</v>
      </c>
      <c r="AG34" s="17">
        <v>28.520765105264498</v>
      </c>
      <c r="AH34" s="17">
        <v>16.769952241914499</v>
      </c>
      <c r="AI34" s="17">
        <v>10.834124872987999</v>
      </c>
      <c r="AJ34" s="18">
        <v>0.91668799036202397</v>
      </c>
      <c r="AK34" s="16">
        <v>0</v>
      </c>
      <c r="AL34" s="16">
        <v>0</v>
      </c>
    </row>
    <row r="35" spans="1:38" x14ac:dyDescent="0.25">
      <c r="A35" s="4" t="s">
        <v>32</v>
      </c>
      <c r="B35" s="4" t="s">
        <v>31</v>
      </c>
      <c r="C35" s="13">
        <v>3929</v>
      </c>
      <c r="D35" s="13">
        <v>737</v>
      </c>
      <c r="E35" s="14">
        <v>21.310012803526099</v>
      </c>
      <c r="F35" s="14">
        <v>4.4186218305195597</v>
      </c>
      <c r="G35" s="14">
        <v>13.897310054666701</v>
      </c>
      <c r="H35" s="15">
        <v>2.9940809183398098</v>
      </c>
      <c r="I35" s="13">
        <v>9</v>
      </c>
      <c r="J35" s="13">
        <v>3</v>
      </c>
      <c r="K35" s="16">
        <v>3929</v>
      </c>
      <c r="L35" s="16">
        <v>737</v>
      </c>
      <c r="M35" s="17">
        <v>21.310012803526099</v>
      </c>
      <c r="N35" s="17">
        <v>4.4186218305195597</v>
      </c>
      <c r="O35" s="17">
        <v>13.897310054666701</v>
      </c>
      <c r="P35" s="18">
        <v>2.9940809183398098</v>
      </c>
      <c r="Q35" s="16">
        <v>9</v>
      </c>
      <c r="R35" s="16">
        <v>3</v>
      </c>
      <c r="S35" s="19" t="s">
        <v>77</v>
      </c>
      <c r="T35" s="90">
        <v>1178100.57707289</v>
      </c>
      <c r="U35" s="90">
        <v>1357.6440851417001</v>
      </c>
      <c r="V35" s="13" t="s">
        <v>97</v>
      </c>
      <c r="W35" s="13" t="s">
        <v>97</v>
      </c>
      <c r="X35" s="17">
        <v>21.310012803526099</v>
      </c>
      <c r="Y35" s="17">
        <v>4.4186218305195597</v>
      </c>
      <c r="Z35" s="17">
        <v>13.897310054666701</v>
      </c>
      <c r="AA35" s="18">
        <v>2.9940809183398098</v>
      </c>
      <c r="AB35" s="70">
        <v>5</v>
      </c>
      <c r="AC35" s="19">
        <v>1</v>
      </c>
      <c r="AD35" s="20" t="s">
        <v>77</v>
      </c>
      <c r="AE35" s="13" t="s">
        <v>98</v>
      </c>
      <c r="AF35" s="16" t="s">
        <v>97</v>
      </c>
      <c r="AG35" s="17">
        <v>21.310012803526099</v>
      </c>
      <c r="AH35" s="17">
        <v>4.4186218305195597</v>
      </c>
      <c r="AI35" s="17">
        <v>13.897310054666701</v>
      </c>
      <c r="AJ35" s="18">
        <v>2.9940809183398098</v>
      </c>
      <c r="AK35" s="16">
        <v>0</v>
      </c>
      <c r="AL35" s="16">
        <v>0</v>
      </c>
    </row>
    <row r="36" spans="1:38" x14ac:dyDescent="0.25">
      <c r="A36" s="4" t="s">
        <v>32</v>
      </c>
      <c r="B36" s="4" t="s">
        <v>44</v>
      </c>
      <c r="C36" s="13">
        <v>3592</v>
      </c>
      <c r="D36" s="13">
        <v>715</v>
      </c>
      <c r="E36" s="14">
        <v>23.314948555942198</v>
      </c>
      <c r="F36" s="14">
        <v>7.3143582406384704</v>
      </c>
      <c r="G36" s="14">
        <v>12.7620763171326</v>
      </c>
      <c r="H36" s="15">
        <v>3.23851399817111</v>
      </c>
      <c r="I36" s="13">
        <v>4</v>
      </c>
      <c r="J36" s="13">
        <v>3</v>
      </c>
      <c r="K36" s="16">
        <v>3592</v>
      </c>
      <c r="L36" s="16">
        <v>715</v>
      </c>
      <c r="M36" s="17">
        <v>23.314948555942198</v>
      </c>
      <c r="N36" s="17">
        <v>7.3143582406384704</v>
      </c>
      <c r="O36" s="17">
        <v>12.7620763171326</v>
      </c>
      <c r="P36" s="18">
        <v>3.23851399817111</v>
      </c>
      <c r="Q36" s="16">
        <v>4</v>
      </c>
      <c r="R36" s="16">
        <v>3</v>
      </c>
      <c r="S36" s="19" t="s">
        <v>77</v>
      </c>
      <c r="T36" s="90">
        <v>882603.62815229595</v>
      </c>
      <c r="U36" s="90">
        <v>173.93601160388101</v>
      </c>
      <c r="V36" s="13" t="s">
        <v>97</v>
      </c>
      <c r="W36" s="13" t="s">
        <v>97</v>
      </c>
      <c r="X36" s="17">
        <v>23.314948555942198</v>
      </c>
      <c r="Y36" s="17">
        <v>7.3143582406384704</v>
      </c>
      <c r="Z36" s="17">
        <v>12.7620763171326</v>
      </c>
      <c r="AA36" s="18">
        <v>3.23851399817111</v>
      </c>
      <c r="AB36" s="70">
        <v>4</v>
      </c>
      <c r="AC36" s="19">
        <v>3</v>
      </c>
      <c r="AD36" s="20" t="s">
        <v>77</v>
      </c>
      <c r="AE36" s="13" t="s">
        <v>99</v>
      </c>
      <c r="AF36" s="16" t="s">
        <v>97</v>
      </c>
      <c r="AG36" s="17">
        <v>23.314948555942198</v>
      </c>
      <c r="AH36" s="17">
        <v>7.3143582406384704</v>
      </c>
      <c r="AI36" s="17">
        <v>12.7620763171326</v>
      </c>
      <c r="AJ36" s="18">
        <v>3.23851399817111</v>
      </c>
      <c r="AK36" s="16">
        <v>1</v>
      </c>
      <c r="AL36" s="16">
        <v>1</v>
      </c>
    </row>
    <row r="37" spans="1:38" x14ac:dyDescent="0.25">
      <c r="A37" s="4" t="s">
        <v>32</v>
      </c>
      <c r="B37" s="4" t="s">
        <v>45</v>
      </c>
      <c r="C37" s="13">
        <v>847</v>
      </c>
      <c r="D37" s="13">
        <v>200</v>
      </c>
      <c r="E37" s="14">
        <v>8.7317680156020803</v>
      </c>
      <c r="F37" s="14">
        <v>3.2316214965560102</v>
      </c>
      <c r="G37" s="14">
        <v>5.0774744709915103</v>
      </c>
      <c r="H37" s="15">
        <v>0.422672048054552</v>
      </c>
      <c r="I37" s="13">
        <v>2</v>
      </c>
      <c r="J37" s="13">
        <v>1</v>
      </c>
      <c r="K37" s="16">
        <v>847</v>
      </c>
      <c r="L37" s="16">
        <v>200</v>
      </c>
      <c r="M37" s="17">
        <v>8.7317680156020803</v>
      </c>
      <c r="N37" s="17">
        <v>3.2316214965560102</v>
      </c>
      <c r="O37" s="17">
        <v>5.0774744709915103</v>
      </c>
      <c r="P37" s="18">
        <v>0.422672048054552</v>
      </c>
      <c r="Q37" s="16">
        <v>2</v>
      </c>
      <c r="R37" s="16">
        <v>1</v>
      </c>
      <c r="S37" s="19" t="s">
        <v>77</v>
      </c>
      <c r="T37" s="90">
        <v>518469.491434175</v>
      </c>
      <c r="U37" s="90">
        <v>0.21518624135866499</v>
      </c>
      <c r="V37" s="13" t="s">
        <v>97</v>
      </c>
      <c r="W37" s="13" t="s">
        <v>97</v>
      </c>
      <c r="X37" s="17">
        <v>8.7317680156020803</v>
      </c>
      <c r="Y37" s="17">
        <v>3.2316214965560102</v>
      </c>
      <c r="Z37" s="17">
        <v>5.0774744709915103</v>
      </c>
      <c r="AA37" s="18">
        <v>0.422672048054552</v>
      </c>
      <c r="AB37" s="70">
        <v>0</v>
      </c>
      <c r="AC37" s="19">
        <v>0</v>
      </c>
      <c r="AD37" s="20" t="s">
        <v>77</v>
      </c>
      <c r="AE37" s="13" t="s">
        <v>77</v>
      </c>
      <c r="AF37" s="16" t="s">
        <v>97</v>
      </c>
      <c r="AG37" s="17">
        <v>8.7317680156020803</v>
      </c>
      <c r="AH37" s="17">
        <v>3.2316214965560102</v>
      </c>
      <c r="AI37" s="17">
        <v>5.0774744709915103</v>
      </c>
      <c r="AJ37" s="18">
        <v>0.422672048054552</v>
      </c>
      <c r="AK37" s="16">
        <v>0</v>
      </c>
      <c r="AL37" s="16">
        <v>0</v>
      </c>
    </row>
    <row r="38" spans="1:38" x14ac:dyDescent="0.25">
      <c r="A38" s="4" t="s">
        <v>147</v>
      </c>
      <c r="B38" s="4" t="s">
        <v>149</v>
      </c>
      <c r="C38" s="13">
        <v>4693</v>
      </c>
      <c r="D38" s="13">
        <v>1384</v>
      </c>
      <c r="E38" s="14">
        <v>29.461606380431199</v>
      </c>
      <c r="F38" s="14">
        <v>12.038247100484501</v>
      </c>
      <c r="G38" s="14">
        <v>15.8833818960393</v>
      </c>
      <c r="H38" s="15">
        <v>1.5399773839073601</v>
      </c>
      <c r="I38" s="13">
        <v>9</v>
      </c>
      <c r="J38" s="13">
        <v>6</v>
      </c>
      <c r="K38" s="16">
        <v>4693</v>
      </c>
      <c r="L38" s="16">
        <v>1384</v>
      </c>
      <c r="M38" s="17">
        <v>29.461606380431199</v>
      </c>
      <c r="N38" s="17">
        <v>12.038247100484501</v>
      </c>
      <c r="O38" s="17">
        <v>15.8833818960393</v>
      </c>
      <c r="P38" s="18">
        <v>1.5399773839073601</v>
      </c>
      <c r="Q38" s="16">
        <v>9</v>
      </c>
      <c r="R38" s="16">
        <v>6</v>
      </c>
      <c r="S38" s="19" t="s">
        <v>77</v>
      </c>
      <c r="T38" s="90">
        <v>1714031.7198925</v>
      </c>
      <c r="U38" s="90">
        <v>128.133149922147</v>
      </c>
      <c r="V38" s="13" t="s">
        <v>97</v>
      </c>
      <c r="W38" s="13" t="s">
        <v>97</v>
      </c>
      <c r="X38" s="17">
        <v>29.461606380431199</v>
      </c>
      <c r="Y38" s="17">
        <v>12.038247100484501</v>
      </c>
      <c r="Z38" s="17">
        <v>15.8833818960393</v>
      </c>
      <c r="AA38" s="18">
        <v>1.5399773839073601</v>
      </c>
      <c r="AB38" s="70">
        <v>4</v>
      </c>
      <c r="AC38" s="19">
        <v>4</v>
      </c>
      <c r="AD38" s="20" t="s">
        <v>98</v>
      </c>
      <c r="AE38" s="13" t="s">
        <v>99</v>
      </c>
      <c r="AF38" s="16" t="s">
        <v>97</v>
      </c>
      <c r="AG38" s="17">
        <v>29.461606380431199</v>
      </c>
      <c r="AH38" s="17">
        <v>12.038247100484501</v>
      </c>
      <c r="AI38" s="17">
        <v>15.8833818960393</v>
      </c>
      <c r="AJ38" s="18">
        <v>1.5399773839073601</v>
      </c>
      <c r="AK38" s="16">
        <v>0</v>
      </c>
      <c r="AL38" s="16">
        <v>0</v>
      </c>
    </row>
    <row r="39" spans="1:38" x14ac:dyDescent="0.25">
      <c r="A39" s="4" t="s">
        <v>147</v>
      </c>
      <c r="B39" s="4" t="s">
        <v>159</v>
      </c>
      <c r="C39" s="13">
        <v>177</v>
      </c>
      <c r="D39" s="13">
        <v>19</v>
      </c>
      <c r="E39" s="14">
        <v>3.6264969848745299</v>
      </c>
      <c r="F39" s="14">
        <v>3.2150554985537401</v>
      </c>
      <c r="G39" s="14">
        <v>0.41144148632079303</v>
      </c>
      <c r="H39" s="15">
        <v>0</v>
      </c>
      <c r="I39" s="13">
        <v>1</v>
      </c>
      <c r="J39" s="13">
        <v>0</v>
      </c>
      <c r="K39" s="16">
        <v>177</v>
      </c>
      <c r="L39" s="16">
        <v>19</v>
      </c>
      <c r="M39" s="17">
        <v>3.6264969848745299</v>
      </c>
      <c r="N39" s="17">
        <v>3.2150554985537401</v>
      </c>
      <c r="O39" s="17">
        <v>0.41144148632079303</v>
      </c>
      <c r="P39" s="18">
        <v>0</v>
      </c>
      <c r="Q39" s="16">
        <v>1</v>
      </c>
      <c r="R39" s="16">
        <v>0</v>
      </c>
      <c r="S39" s="19" t="s">
        <v>77</v>
      </c>
      <c r="T39" s="90">
        <v>252829.134609203</v>
      </c>
      <c r="U39" s="90">
        <v>12521.493552969199</v>
      </c>
      <c r="V39" s="13" t="s">
        <v>97</v>
      </c>
      <c r="W39" s="13" t="s">
        <v>97</v>
      </c>
      <c r="X39" s="17">
        <v>3.6264969848745299</v>
      </c>
      <c r="Y39" s="17">
        <v>3.2150554985537401</v>
      </c>
      <c r="Z39" s="17">
        <v>0.41144148632079303</v>
      </c>
      <c r="AA39" s="18">
        <v>0</v>
      </c>
      <c r="AB39" s="70">
        <v>1</v>
      </c>
      <c r="AC39" s="19">
        <v>0</v>
      </c>
      <c r="AD39" s="20" t="s">
        <v>77</v>
      </c>
      <c r="AE39" s="13" t="s">
        <v>77</v>
      </c>
      <c r="AF39" s="16" t="s">
        <v>97</v>
      </c>
      <c r="AG39" s="17">
        <v>3.6264969848745299</v>
      </c>
      <c r="AH39" s="17">
        <v>3.2150554985537401</v>
      </c>
      <c r="AI39" s="17">
        <v>0.41144148632079303</v>
      </c>
      <c r="AJ39" s="18">
        <v>0</v>
      </c>
      <c r="AK39" s="16">
        <v>0</v>
      </c>
      <c r="AL39" s="16">
        <v>0</v>
      </c>
    </row>
    <row r="40" spans="1:38" x14ac:dyDescent="0.25">
      <c r="A40" s="4" t="s">
        <v>147</v>
      </c>
      <c r="B40" s="4" t="s">
        <v>153</v>
      </c>
      <c r="C40" s="13">
        <v>503</v>
      </c>
      <c r="D40" s="13">
        <v>94</v>
      </c>
      <c r="E40" s="14">
        <v>3.8355132387493001</v>
      </c>
      <c r="F40" s="14">
        <v>0.66487117102154503</v>
      </c>
      <c r="G40" s="14">
        <v>2.3022383382378702</v>
      </c>
      <c r="H40" s="15">
        <v>0.86840372948988398</v>
      </c>
      <c r="I40" s="13">
        <v>1</v>
      </c>
      <c r="J40" s="13">
        <v>1</v>
      </c>
      <c r="K40" s="16">
        <v>503</v>
      </c>
      <c r="L40" s="16">
        <v>94</v>
      </c>
      <c r="M40" s="17">
        <v>3.8355132387493001</v>
      </c>
      <c r="N40" s="17">
        <v>0.66487117102154503</v>
      </c>
      <c r="O40" s="17">
        <v>2.3022383382378702</v>
      </c>
      <c r="P40" s="18">
        <v>0.86840372948988398</v>
      </c>
      <c r="Q40" s="16">
        <v>1</v>
      </c>
      <c r="R40" s="16">
        <v>1</v>
      </c>
      <c r="S40" s="19" t="s">
        <v>77</v>
      </c>
      <c r="T40" s="90">
        <v>453164.59750481998</v>
      </c>
      <c r="U40" s="90">
        <v>154.134336129741</v>
      </c>
      <c r="V40" s="13" t="s">
        <v>97</v>
      </c>
      <c r="W40" s="13" t="s">
        <v>97</v>
      </c>
      <c r="X40" s="17">
        <v>3.8355132387493001</v>
      </c>
      <c r="Y40" s="17">
        <v>0.66487117102154503</v>
      </c>
      <c r="Z40" s="17">
        <v>2.3022383382378702</v>
      </c>
      <c r="AA40" s="18">
        <v>0.86840372948988398</v>
      </c>
      <c r="AB40" s="70">
        <v>1</v>
      </c>
      <c r="AC40" s="19">
        <v>1</v>
      </c>
      <c r="AD40" s="20" t="s">
        <v>77</v>
      </c>
      <c r="AE40" s="13" t="s">
        <v>77</v>
      </c>
      <c r="AF40" s="16" t="s">
        <v>97</v>
      </c>
      <c r="AG40" s="17">
        <v>3.8355132387493001</v>
      </c>
      <c r="AH40" s="17">
        <v>0.66487117102154503</v>
      </c>
      <c r="AI40" s="17">
        <v>2.3022383382378702</v>
      </c>
      <c r="AJ40" s="18">
        <v>0.86840372948988398</v>
      </c>
      <c r="AK40" s="16">
        <v>0</v>
      </c>
      <c r="AL40" s="16">
        <v>0</v>
      </c>
    </row>
    <row r="41" spans="1:38" x14ac:dyDescent="0.25">
      <c r="A41" s="4" t="s">
        <v>147</v>
      </c>
      <c r="B41" s="4" t="s">
        <v>156</v>
      </c>
      <c r="C41" s="13">
        <v>11246</v>
      </c>
      <c r="D41" s="13">
        <v>3337</v>
      </c>
      <c r="E41" s="14">
        <v>69.433187615871802</v>
      </c>
      <c r="F41" s="14">
        <v>16.266233459305099</v>
      </c>
      <c r="G41" s="14">
        <v>49.636182506519503</v>
      </c>
      <c r="H41" s="15">
        <v>3.5307716500472099</v>
      </c>
      <c r="I41" s="13">
        <v>16</v>
      </c>
      <c r="J41" s="13">
        <v>11</v>
      </c>
      <c r="K41" s="16">
        <v>11246</v>
      </c>
      <c r="L41" s="16">
        <v>3337</v>
      </c>
      <c r="M41" s="17">
        <v>69.433187615871802</v>
      </c>
      <c r="N41" s="17">
        <v>16.266233459305099</v>
      </c>
      <c r="O41" s="17">
        <v>49.636182506519503</v>
      </c>
      <c r="P41" s="18">
        <v>3.5307716500472099</v>
      </c>
      <c r="Q41" s="16">
        <v>16</v>
      </c>
      <c r="R41" s="16">
        <v>11</v>
      </c>
      <c r="S41" s="19" t="s">
        <v>77</v>
      </c>
      <c r="T41" s="90">
        <v>3962392.7421561899</v>
      </c>
      <c r="U41" s="90">
        <v>38606.507647570499</v>
      </c>
      <c r="V41" s="13" t="s">
        <v>97</v>
      </c>
      <c r="W41" s="13" t="s">
        <v>97</v>
      </c>
      <c r="X41" s="17">
        <v>69.433187615871802</v>
      </c>
      <c r="Y41" s="17">
        <v>16.266233459305099</v>
      </c>
      <c r="Z41" s="17">
        <v>49.636182506519503</v>
      </c>
      <c r="AA41" s="18">
        <v>3.5307716500472099</v>
      </c>
      <c r="AB41" s="70">
        <v>10</v>
      </c>
      <c r="AC41" s="19">
        <v>7</v>
      </c>
      <c r="AD41" s="20" t="s">
        <v>77</v>
      </c>
      <c r="AE41" s="13" t="s">
        <v>77</v>
      </c>
      <c r="AF41" s="16" t="s">
        <v>97</v>
      </c>
      <c r="AG41" s="17">
        <v>69.433187615871802</v>
      </c>
      <c r="AH41" s="17">
        <v>16.266233459305099</v>
      </c>
      <c r="AI41" s="17">
        <v>49.636182506519503</v>
      </c>
      <c r="AJ41" s="18">
        <v>3.5307716500472099</v>
      </c>
      <c r="AK41" s="16">
        <v>2</v>
      </c>
      <c r="AL41" s="16">
        <v>0</v>
      </c>
    </row>
    <row r="42" spans="1:38" x14ac:dyDescent="0.25">
      <c r="A42" s="4" t="s">
        <v>9</v>
      </c>
      <c r="B42" s="4" t="s">
        <v>10</v>
      </c>
      <c r="C42" s="13">
        <v>1968</v>
      </c>
      <c r="D42" s="13">
        <v>307</v>
      </c>
      <c r="E42" s="14">
        <v>83.2489152789841</v>
      </c>
      <c r="F42" s="14">
        <v>55.761208976338096</v>
      </c>
      <c r="G42" s="14">
        <v>20.103725682554899</v>
      </c>
      <c r="H42" s="15">
        <v>7.3839806200911298</v>
      </c>
      <c r="I42" s="13">
        <v>8</v>
      </c>
      <c r="J42" s="13">
        <v>4</v>
      </c>
      <c r="K42" s="16">
        <v>1968</v>
      </c>
      <c r="L42" s="16">
        <v>307</v>
      </c>
      <c r="M42" s="17">
        <v>83.2489152789841</v>
      </c>
      <c r="N42" s="17">
        <v>55.761208976338096</v>
      </c>
      <c r="O42" s="17">
        <v>20.103725682554899</v>
      </c>
      <c r="P42" s="18">
        <v>7.3839806200911298</v>
      </c>
      <c r="Q42" s="16">
        <v>8</v>
      </c>
      <c r="R42" s="16">
        <v>4</v>
      </c>
      <c r="S42" s="19" t="s">
        <v>77</v>
      </c>
      <c r="T42" s="90">
        <v>25320294.701405901</v>
      </c>
      <c r="U42" s="90">
        <v>2011030.7929513999</v>
      </c>
      <c r="V42" s="13" t="s">
        <v>97</v>
      </c>
      <c r="W42" s="13" t="s">
        <v>97</v>
      </c>
      <c r="X42" s="17">
        <v>83.2489152789841</v>
      </c>
      <c r="Y42" s="17">
        <v>55.761208976338096</v>
      </c>
      <c r="Z42" s="17">
        <v>20.103725682554899</v>
      </c>
      <c r="AA42" s="18">
        <v>7.3839806200911298</v>
      </c>
      <c r="AB42" s="70">
        <v>2</v>
      </c>
      <c r="AC42" s="19">
        <v>2</v>
      </c>
      <c r="AD42" s="20" t="s">
        <v>98</v>
      </c>
      <c r="AE42" s="13" t="s">
        <v>99</v>
      </c>
      <c r="AF42" s="16" t="s">
        <v>97</v>
      </c>
      <c r="AG42" s="17">
        <v>83.2489152789841</v>
      </c>
      <c r="AH42" s="17">
        <v>55.761208976338096</v>
      </c>
      <c r="AI42" s="17">
        <v>20.103725682554899</v>
      </c>
      <c r="AJ42" s="18">
        <v>7.3839806200911298</v>
      </c>
      <c r="AK42" s="16">
        <v>0</v>
      </c>
      <c r="AL42" s="16">
        <v>0</v>
      </c>
    </row>
    <row r="43" spans="1:38" x14ac:dyDescent="0.25">
      <c r="A43" s="4" t="s">
        <v>15</v>
      </c>
      <c r="B43" s="4" t="s">
        <v>22</v>
      </c>
      <c r="C43" s="13">
        <v>7923</v>
      </c>
      <c r="D43" s="13">
        <v>1677</v>
      </c>
      <c r="E43" s="14">
        <v>109.460437103505</v>
      </c>
      <c r="F43" s="14">
        <v>69.575592897633797</v>
      </c>
      <c r="G43" s="14">
        <v>30.696976068356399</v>
      </c>
      <c r="H43" s="15">
        <v>9.1878681375151405</v>
      </c>
      <c r="I43" s="13">
        <v>8</v>
      </c>
      <c r="J43" s="13">
        <v>4</v>
      </c>
      <c r="K43" s="16">
        <v>7923</v>
      </c>
      <c r="L43" s="16">
        <v>1677</v>
      </c>
      <c r="M43" s="17">
        <v>109.460437103505</v>
      </c>
      <c r="N43" s="17">
        <v>69.575592897633797</v>
      </c>
      <c r="O43" s="17">
        <v>30.696976068356399</v>
      </c>
      <c r="P43" s="18">
        <v>9.1878681375151405</v>
      </c>
      <c r="Q43" s="16">
        <v>8</v>
      </c>
      <c r="R43" s="16">
        <v>4</v>
      </c>
      <c r="S43" s="19" t="s">
        <v>77</v>
      </c>
      <c r="T43" s="90">
        <v>17111058.439987801</v>
      </c>
      <c r="U43" s="90">
        <v>3541006.9854648202</v>
      </c>
      <c r="V43" s="13" t="s">
        <v>97</v>
      </c>
      <c r="W43" s="13" t="s">
        <v>97</v>
      </c>
      <c r="X43" s="17">
        <v>109.460437103505</v>
      </c>
      <c r="Y43" s="17">
        <v>69.575592897633797</v>
      </c>
      <c r="Z43" s="17">
        <v>30.696976068356399</v>
      </c>
      <c r="AA43" s="18">
        <v>9.1878681375151405</v>
      </c>
      <c r="AB43" s="70">
        <v>3</v>
      </c>
      <c r="AC43" s="19">
        <v>1</v>
      </c>
      <c r="AD43" s="20" t="s">
        <v>99</v>
      </c>
      <c r="AE43" s="13" t="s">
        <v>99</v>
      </c>
      <c r="AF43" s="16" t="s">
        <v>97</v>
      </c>
      <c r="AG43" s="17">
        <v>109.460437103505</v>
      </c>
      <c r="AH43" s="17">
        <v>69.575592897633797</v>
      </c>
      <c r="AI43" s="17">
        <v>30.696976068356399</v>
      </c>
      <c r="AJ43" s="18">
        <v>9.1878681375151405</v>
      </c>
      <c r="AK43" s="16">
        <v>1</v>
      </c>
      <c r="AL43" s="16">
        <v>1</v>
      </c>
    </row>
    <row r="44" spans="1:38" x14ac:dyDescent="0.25">
      <c r="A44" s="4" t="s">
        <v>9</v>
      </c>
      <c r="B44" s="4" t="s">
        <v>13</v>
      </c>
      <c r="C44" s="13">
        <v>5250</v>
      </c>
      <c r="D44" s="13">
        <v>851</v>
      </c>
      <c r="E44" s="14">
        <v>135.733881394462</v>
      </c>
      <c r="F44" s="14">
        <v>83.668065976608005</v>
      </c>
      <c r="G44" s="14">
        <v>47.6403647001096</v>
      </c>
      <c r="H44" s="15">
        <v>4.4254507177448197</v>
      </c>
      <c r="I44" s="13">
        <v>18</v>
      </c>
      <c r="J44" s="13">
        <v>10</v>
      </c>
      <c r="K44" s="16">
        <v>5250</v>
      </c>
      <c r="L44" s="16">
        <v>851</v>
      </c>
      <c r="M44" s="17">
        <v>135.733881394462</v>
      </c>
      <c r="N44" s="17">
        <v>83.668065976608005</v>
      </c>
      <c r="O44" s="17">
        <v>47.6403647001096</v>
      </c>
      <c r="P44" s="18">
        <v>4.4254507177448197</v>
      </c>
      <c r="Q44" s="16">
        <v>18</v>
      </c>
      <c r="R44" s="16">
        <v>10</v>
      </c>
      <c r="S44" s="19" t="s">
        <v>77</v>
      </c>
      <c r="T44" s="90">
        <v>35358516.826527998</v>
      </c>
      <c r="U44" s="90">
        <v>3057681.2641125801</v>
      </c>
      <c r="V44" s="13" t="s">
        <v>97</v>
      </c>
      <c r="W44" s="13" t="s">
        <v>97</v>
      </c>
      <c r="X44" s="17">
        <v>135.733881394462</v>
      </c>
      <c r="Y44" s="17">
        <v>83.668065976608005</v>
      </c>
      <c r="Z44" s="17">
        <v>47.6403647001096</v>
      </c>
      <c r="AA44" s="18">
        <v>4.4254507177448197</v>
      </c>
      <c r="AB44" s="70">
        <v>7</v>
      </c>
      <c r="AC44" s="19">
        <v>3</v>
      </c>
      <c r="AD44" s="20" t="s">
        <v>99</v>
      </c>
      <c r="AE44" s="13" t="s">
        <v>98</v>
      </c>
      <c r="AF44" s="16" t="s">
        <v>97</v>
      </c>
      <c r="AG44" s="17">
        <v>135.733881394462</v>
      </c>
      <c r="AH44" s="17">
        <v>83.668065976608005</v>
      </c>
      <c r="AI44" s="17">
        <v>47.6403647001096</v>
      </c>
      <c r="AJ44" s="18">
        <v>4.4254507177448197</v>
      </c>
      <c r="AK44" s="16">
        <v>2</v>
      </c>
      <c r="AL44" s="16">
        <v>2</v>
      </c>
    </row>
    <row r="45" spans="1:38" x14ac:dyDescent="0.25">
      <c r="A45" s="4" t="s">
        <v>27</v>
      </c>
      <c r="B45" s="4" t="s">
        <v>27</v>
      </c>
      <c r="C45" s="13">
        <v>3741</v>
      </c>
      <c r="D45" s="13">
        <v>710</v>
      </c>
      <c r="E45" s="14">
        <v>105.537313673696</v>
      </c>
      <c r="F45" s="14">
        <v>58.629875657242799</v>
      </c>
      <c r="G45" s="14">
        <v>39.7195355822886</v>
      </c>
      <c r="H45" s="15">
        <v>7.1879024341650304</v>
      </c>
      <c r="I45" s="13">
        <v>11</v>
      </c>
      <c r="J45" s="13">
        <v>4</v>
      </c>
      <c r="K45" s="16">
        <v>3741</v>
      </c>
      <c r="L45" s="16">
        <v>710</v>
      </c>
      <c r="M45" s="17">
        <v>105.537313673696</v>
      </c>
      <c r="N45" s="17">
        <v>58.629875657242799</v>
      </c>
      <c r="O45" s="17">
        <v>39.7195355822886</v>
      </c>
      <c r="P45" s="18">
        <v>7.1879024341650304</v>
      </c>
      <c r="Q45" s="16">
        <v>11</v>
      </c>
      <c r="R45" s="16">
        <v>4</v>
      </c>
      <c r="S45" s="19" t="s">
        <v>77</v>
      </c>
      <c r="T45" s="90">
        <v>18310053.685260098</v>
      </c>
      <c r="U45" s="90">
        <v>352470.60944498802</v>
      </c>
      <c r="V45" s="13" t="s">
        <v>97</v>
      </c>
      <c r="W45" s="13" t="s">
        <v>97</v>
      </c>
      <c r="X45" s="17">
        <v>105.537313673696</v>
      </c>
      <c r="Y45" s="17">
        <v>58.629875657242799</v>
      </c>
      <c r="Z45" s="17">
        <v>39.7195355822886</v>
      </c>
      <c r="AA45" s="18">
        <v>7.1879024341650304</v>
      </c>
      <c r="AB45" s="70">
        <v>3</v>
      </c>
      <c r="AC45" s="19">
        <v>2</v>
      </c>
      <c r="AD45" s="20" t="s">
        <v>100</v>
      </c>
      <c r="AE45" s="13" t="s">
        <v>98</v>
      </c>
      <c r="AF45" s="16" t="s">
        <v>97</v>
      </c>
      <c r="AG45" s="17">
        <v>105.537313673696</v>
      </c>
      <c r="AH45" s="17">
        <v>58.629875657242799</v>
      </c>
      <c r="AI45" s="17">
        <v>39.7195355822886</v>
      </c>
      <c r="AJ45" s="18">
        <v>7.1879024341650304</v>
      </c>
      <c r="AK45" s="16">
        <v>1</v>
      </c>
      <c r="AL45" s="16">
        <v>1</v>
      </c>
    </row>
    <row r="46" spans="1:38" x14ac:dyDescent="0.25">
      <c r="A46" s="4" t="s">
        <v>32</v>
      </c>
      <c r="B46" s="4" t="s">
        <v>37</v>
      </c>
      <c r="C46" s="13">
        <v>2077</v>
      </c>
      <c r="D46" s="13">
        <v>363</v>
      </c>
      <c r="E46" s="14">
        <v>21.1223913066477</v>
      </c>
      <c r="F46" s="14">
        <v>8.0315116997576599</v>
      </c>
      <c r="G46" s="14">
        <v>11.4289839317521</v>
      </c>
      <c r="H46" s="15">
        <v>1.6618956751379801</v>
      </c>
      <c r="I46" s="13">
        <v>4</v>
      </c>
      <c r="J46" s="13">
        <v>1</v>
      </c>
      <c r="K46" s="16">
        <v>2077</v>
      </c>
      <c r="L46" s="16">
        <v>363</v>
      </c>
      <c r="M46" s="17">
        <v>21.1223913066477</v>
      </c>
      <c r="N46" s="17">
        <v>8.0315116997576599</v>
      </c>
      <c r="O46" s="17">
        <v>11.4289839317521</v>
      </c>
      <c r="P46" s="18">
        <v>1.6618956751379801</v>
      </c>
      <c r="Q46" s="16">
        <v>4</v>
      </c>
      <c r="R46" s="16">
        <v>1</v>
      </c>
      <c r="S46" s="19" t="s">
        <v>77</v>
      </c>
      <c r="T46" s="90">
        <v>1069428.7190624699</v>
      </c>
      <c r="U46" s="90">
        <v>774.39917717806395</v>
      </c>
      <c r="V46" s="13" t="s">
        <v>97</v>
      </c>
      <c r="W46" s="13" t="s">
        <v>97</v>
      </c>
      <c r="X46" s="17">
        <v>21.1223913066477</v>
      </c>
      <c r="Y46" s="17">
        <v>8.0315116997576599</v>
      </c>
      <c r="Z46" s="17">
        <v>11.4289839317521</v>
      </c>
      <c r="AA46" s="18">
        <v>1.6618956751379801</v>
      </c>
      <c r="AB46" s="70">
        <v>3</v>
      </c>
      <c r="AC46" s="19">
        <v>1</v>
      </c>
      <c r="AD46" s="20" t="s">
        <v>77</v>
      </c>
      <c r="AE46" s="13" t="s">
        <v>98</v>
      </c>
      <c r="AF46" s="16" t="s">
        <v>97</v>
      </c>
      <c r="AG46" s="17">
        <v>21.1223913066477</v>
      </c>
      <c r="AH46" s="17">
        <v>8.0315116997576599</v>
      </c>
      <c r="AI46" s="17">
        <v>11.4289839317521</v>
      </c>
      <c r="AJ46" s="18">
        <v>1.6618956751379801</v>
      </c>
      <c r="AK46" s="16">
        <v>0</v>
      </c>
      <c r="AL46" s="16">
        <v>0</v>
      </c>
    </row>
    <row r="47" spans="1:38" x14ac:dyDescent="0.25">
      <c r="A47" s="4" t="s">
        <v>27</v>
      </c>
      <c r="B47" s="4" t="s">
        <v>30</v>
      </c>
      <c r="C47" s="13">
        <v>1235</v>
      </c>
      <c r="D47" s="13">
        <v>188</v>
      </c>
      <c r="E47" s="14">
        <v>62.792771224669302</v>
      </c>
      <c r="F47" s="14">
        <v>40.486674108052902</v>
      </c>
      <c r="G47" s="14">
        <v>16.566021003819099</v>
      </c>
      <c r="H47" s="15">
        <v>5.7400761127973698</v>
      </c>
      <c r="I47" s="13">
        <v>1</v>
      </c>
      <c r="J47" s="13">
        <v>1</v>
      </c>
      <c r="K47" s="16">
        <v>1235</v>
      </c>
      <c r="L47" s="16">
        <v>188</v>
      </c>
      <c r="M47" s="17">
        <v>62.792771224669302</v>
      </c>
      <c r="N47" s="17">
        <v>40.486674108052902</v>
      </c>
      <c r="O47" s="17">
        <v>16.566021003819099</v>
      </c>
      <c r="P47" s="18">
        <v>5.7400761127973698</v>
      </c>
      <c r="Q47" s="16">
        <v>1</v>
      </c>
      <c r="R47" s="16">
        <v>1</v>
      </c>
      <c r="S47" s="19" t="s">
        <v>77</v>
      </c>
      <c r="T47" s="90">
        <v>21081163.760416601</v>
      </c>
      <c r="U47" s="90">
        <v>1769828.10146497</v>
      </c>
      <c r="V47" s="13" t="s">
        <v>97</v>
      </c>
      <c r="W47" s="13" t="s">
        <v>97</v>
      </c>
      <c r="X47" s="17">
        <v>62.792771224669302</v>
      </c>
      <c r="Y47" s="17">
        <v>40.486674108052902</v>
      </c>
      <c r="Z47" s="17">
        <v>16.566021003819099</v>
      </c>
      <c r="AA47" s="18">
        <v>5.7400761127973698</v>
      </c>
      <c r="AB47" s="70">
        <v>1</v>
      </c>
      <c r="AC47" s="19">
        <v>1</v>
      </c>
      <c r="AD47" s="20" t="s">
        <v>99</v>
      </c>
      <c r="AE47" s="13" t="s">
        <v>77</v>
      </c>
      <c r="AF47" s="16" t="s">
        <v>97</v>
      </c>
      <c r="AG47" s="17">
        <v>62.792771224669302</v>
      </c>
      <c r="AH47" s="17">
        <v>40.486674108052902</v>
      </c>
      <c r="AI47" s="17">
        <v>16.566021003819099</v>
      </c>
      <c r="AJ47" s="18">
        <v>5.7400761127973698</v>
      </c>
      <c r="AK47" s="16">
        <v>0</v>
      </c>
      <c r="AL47" s="16">
        <v>0</v>
      </c>
    </row>
    <row r="48" spans="1:38" x14ac:dyDescent="0.25">
      <c r="A48" s="4" t="s">
        <v>32</v>
      </c>
      <c r="B48" s="4" t="s">
        <v>42</v>
      </c>
      <c r="C48" s="13">
        <v>2145</v>
      </c>
      <c r="D48" s="13">
        <v>564</v>
      </c>
      <c r="E48" s="14">
        <v>14.843157172093701</v>
      </c>
      <c r="F48" s="14">
        <v>9.4051210510816894</v>
      </c>
      <c r="G48" s="14">
        <v>5.4070750378752797</v>
      </c>
      <c r="H48" s="15">
        <v>3.09610831367268E-2</v>
      </c>
      <c r="I48" s="13">
        <v>5</v>
      </c>
      <c r="J48" s="13">
        <v>5</v>
      </c>
      <c r="K48" s="16">
        <v>2145</v>
      </c>
      <c r="L48" s="16">
        <v>564</v>
      </c>
      <c r="M48" s="17">
        <v>14.843157172093701</v>
      </c>
      <c r="N48" s="17">
        <v>9.4051210510816894</v>
      </c>
      <c r="O48" s="17">
        <v>5.4070750378752797</v>
      </c>
      <c r="P48" s="18">
        <v>3.09610831367268E-2</v>
      </c>
      <c r="Q48" s="16">
        <v>5</v>
      </c>
      <c r="R48" s="16">
        <v>5</v>
      </c>
      <c r="S48" s="19" t="s">
        <v>77</v>
      </c>
      <c r="T48" s="90">
        <v>644872.40000443696</v>
      </c>
      <c r="U48" s="90">
        <v>745.68677307446205</v>
      </c>
      <c r="V48" s="13" t="s">
        <v>97</v>
      </c>
      <c r="W48" s="13" t="s">
        <v>97</v>
      </c>
      <c r="X48" s="17">
        <v>14.843157172093701</v>
      </c>
      <c r="Y48" s="17">
        <v>9.4051210510816894</v>
      </c>
      <c r="Z48" s="17">
        <v>5.4070750378752797</v>
      </c>
      <c r="AA48" s="18">
        <v>3.09610831367268E-2</v>
      </c>
      <c r="AB48" s="70">
        <v>2</v>
      </c>
      <c r="AC48" s="19">
        <v>2</v>
      </c>
      <c r="AD48" s="20" t="s">
        <v>77</v>
      </c>
      <c r="AE48" s="13" t="s">
        <v>77</v>
      </c>
      <c r="AF48" s="16" t="s">
        <v>97</v>
      </c>
      <c r="AG48" s="17">
        <v>14.843157172093701</v>
      </c>
      <c r="AH48" s="17">
        <v>9.4051210510816894</v>
      </c>
      <c r="AI48" s="17">
        <v>5.4070750378752797</v>
      </c>
      <c r="AJ48" s="18">
        <v>3.09610831367268E-2</v>
      </c>
      <c r="AK48" s="16">
        <v>0</v>
      </c>
      <c r="AL48" s="16">
        <v>0</v>
      </c>
    </row>
    <row r="49" spans="1:38" x14ac:dyDescent="0.25">
      <c r="A49" s="4" t="s">
        <v>27</v>
      </c>
      <c r="B49" s="4" t="s">
        <v>28</v>
      </c>
      <c r="C49" s="13">
        <v>6777</v>
      </c>
      <c r="D49" s="13">
        <v>1411</v>
      </c>
      <c r="E49" s="14">
        <v>59.052128295629402</v>
      </c>
      <c r="F49" s="14">
        <v>23.206474697467801</v>
      </c>
      <c r="G49" s="14">
        <v>27.7475117744413</v>
      </c>
      <c r="H49" s="15">
        <v>8.0981418237202707</v>
      </c>
      <c r="I49" s="13">
        <v>7</v>
      </c>
      <c r="J49" s="13">
        <v>2</v>
      </c>
      <c r="K49" s="16">
        <v>6777</v>
      </c>
      <c r="L49" s="16">
        <v>1411</v>
      </c>
      <c r="M49" s="17">
        <v>59.052128295629402</v>
      </c>
      <c r="N49" s="17">
        <v>23.206474697467801</v>
      </c>
      <c r="O49" s="17">
        <v>27.7475117744413</v>
      </c>
      <c r="P49" s="18">
        <v>8.0981418237202707</v>
      </c>
      <c r="Q49" s="16">
        <v>7</v>
      </c>
      <c r="R49" s="16">
        <v>2</v>
      </c>
      <c r="S49" s="19" t="s">
        <v>77</v>
      </c>
      <c r="T49" s="90">
        <v>4592711.6745980196</v>
      </c>
      <c r="U49" s="90">
        <v>203316.39243744899</v>
      </c>
      <c r="V49" s="13" t="s">
        <v>97</v>
      </c>
      <c r="W49" s="13" t="s">
        <v>97</v>
      </c>
      <c r="X49" s="17">
        <v>59.052128295629402</v>
      </c>
      <c r="Y49" s="17">
        <v>23.206474697467801</v>
      </c>
      <c r="Z49" s="17">
        <v>27.7475117744413</v>
      </c>
      <c r="AA49" s="18">
        <v>8.0981418237202707</v>
      </c>
      <c r="AB49" s="70">
        <v>3</v>
      </c>
      <c r="AC49" s="19">
        <v>2</v>
      </c>
      <c r="AD49" s="20" t="s">
        <v>100</v>
      </c>
      <c r="AE49" s="13" t="s">
        <v>99</v>
      </c>
      <c r="AF49" s="16" t="s">
        <v>97</v>
      </c>
      <c r="AG49" s="17">
        <v>59.052128295629402</v>
      </c>
      <c r="AH49" s="17">
        <v>23.206474697467801</v>
      </c>
      <c r="AI49" s="17">
        <v>27.7475117744413</v>
      </c>
      <c r="AJ49" s="18">
        <v>8.0981418237202707</v>
      </c>
      <c r="AK49" s="16">
        <v>0</v>
      </c>
      <c r="AL49" s="16">
        <v>0</v>
      </c>
    </row>
    <row r="50" spans="1:38" x14ac:dyDescent="0.25">
      <c r="A50" s="4" t="s">
        <v>27</v>
      </c>
      <c r="B50" s="4" t="s">
        <v>29</v>
      </c>
      <c r="C50" s="13">
        <v>3961</v>
      </c>
      <c r="D50" s="13">
        <v>810</v>
      </c>
      <c r="E50" s="14">
        <v>74.317613554624103</v>
      </c>
      <c r="F50" s="14">
        <v>43.2150817584617</v>
      </c>
      <c r="G50" s="14">
        <v>21.387251547635699</v>
      </c>
      <c r="H50" s="15">
        <v>9.7152802485265894</v>
      </c>
      <c r="I50" s="13">
        <v>7</v>
      </c>
      <c r="J50" s="13">
        <v>4</v>
      </c>
      <c r="K50" s="16">
        <v>3961</v>
      </c>
      <c r="L50" s="16">
        <v>810</v>
      </c>
      <c r="M50" s="17">
        <v>74.317613554624103</v>
      </c>
      <c r="N50" s="17">
        <v>43.2150817584617</v>
      </c>
      <c r="O50" s="17">
        <v>21.387251547635699</v>
      </c>
      <c r="P50" s="18">
        <v>9.7152802485265894</v>
      </c>
      <c r="Q50" s="16">
        <v>7</v>
      </c>
      <c r="R50" s="16">
        <v>4</v>
      </c>
      <c r="S50" s="19" t="s">
        <v>77</v>
      </c>
      <c r="T50" s="90">
        <v>15453076.5626658</v>
      </c>
      <c r="U50" s="90">
        <v>982250.72328628297</v>
      </c>
      <c r="V50" s="13" t="s">
        <v>97</v>
      </c>
      <c r="W50" s="13" t="s">
        <v>97</v>
      </c>
      <c r="X50" s="17">
        <v>74.317613554624103</v>
      </c>
      <c r="Y50" s="17">
        <v>43.2150817584617</v>
      </c>
      <c r="Z50" s="17">
        <v>21.387251547635699</v>
      </c>
      <c r="AA50" s="18">
        <v>9.7152802485265894</v>
      </c>
      <c r="AB50" s="70">
        <v>2</v>
      </c>
      <c r="AC50" s="19">
        <v>1</v>
      </c>
      <c r="AD50" s="20" t="s">
        <v>99</v>
      </c>
      <c r="AE50" s="13" t="s">
        <v>98</v>
      </c>
      <c r="AF50" s="16" t="s">
        <v>97</v>
      </c>
      <c r="AG50" s="17">
        <v>74.317613554624103</v>
      </c>
      <c r="AH50" s="17">
        <v>43.2150817584617</v>
      </c>
      <c r="AI50" s="17">
        <v>21.387251547635699</v>
      </c>
      <c r="AJ50" s="18">
        <v>9.7152802485265894</v>
      </c>
      <c r="AK50" s="16">
        <v>0</v>
      </c>
      <c r="AL50" s="16">
        <v>0</v>
      </c>
    </row>
    <row r="51" spans="1:38" x14ac:dyDescent="0.25">
      <c r="A51" s="4" t="s">
        <v>15</v>
      </c>
      <c r="B51" s="4" t="s">
        <v>25</v>
      </c>
      <c r="C51" s="13">
        <v>4787</v>
      </c>
      <c r="D51" s="13">
        <v>1224</v>
      </c>
      <c r="E51" s="14">
        <v>73.8578723938395</v>
      </c>
      <c r="F51" s="14">
        <v>38.382058710979301</v>
      </c>
      <c r="G51" s="14">
        <v>29.5602009338687</v>
      </c>
      <c r="H51" s="15">
        <v>5.9156127489916299</v>
      </c>
      <c r="I51" s="13">
        <v>8</v>
      </c>
      <c r="J51" s="13">
        <v>4</v>
      </c>
      <c r="K51" s="16">
        <v>4787</v>
      </c>
      <c r="L51" s="16">
        <v>1224</v>
      </c>
      <c r="M51" s="17">
        <v>73.8578723938395</v>
      </c>
      <c r="N51" s="17">
        <v>38.382058710979301</v>
      </c>
      <c r="O51" s="17">
        <v>29.5602009338687</v>
      </c>
      <c r="P51" s="18">
        <v>5.9156127489916299</v>
      </c>
      <c r="Q51" s="16">
        <v>8</v>
      </c>
      <c r="R51" s="16">
        <v>4</v>
      </c>
      <c r="S51" s="19" t="s">
        <v>77</v>
      </c>
      <c r="T51" s="90">
        <v>11450464.0045818</v>
      </c>
      <c r="U51" s="90">
        <v>2185143.7000959702</v>
      </c>
      <c r="V51" s="13" t="s">
        <v>97</v>
      </c>
      <c r="W51" s="13" t="s">
        <v>97</v>
      </c>
      <c r="X51" s="17">
        <v>73.8578723938395</v>
      </c>
      <c r="Y51" s="17">
        <v>38.382058710979301</v>
      </c>
      <c r="Z51" s="17">
        <v>29.5602009338687</v>
      </c>
      <c r="AA51" s="18">
        <v>5.9156127489916299</v>
      </c>
      <c r="AB51" s="70">
        <v>2</v>
      </c>
      <c r="AC51" s="19">
        <v>2</v>
      </c>
      <c r="AD51" s="20" t="s">
        <v>99</v>
      </c>
      <c r="AE51" s="13" t="s">
        <v>98</v>
      </c>
      <c r="AF51" s="16" t="s">
        <v>97</v>
      </c>
      <c r="AG51" s="17">
        <v>73.8578723938395</v>
      </c>
      <c r="AH51" s="17">
        <v>38.382058710979301</v>
      </c>
      <c r="AI51" s="17">
        <v>29.5602009338687</v>
      </c>
      <c r="AJ51" s="18">
        <v>5.9156127489916299</v>
      </c>
      <c r="AK51" s="16">
        <v>1</v>
      </c>
      <c r="AL51" s="16">
        <v>0</v>
      </c>
    </row>
    <row r="52" spans="1:38" x14ac:dyDescent="0.25">
      <c r="A52" s="4" t="s">
        <v>6</v>
      </c>
      <c r="B52" s="4" t="s">
        <v>7</v>
      </c>
      <c r="C52" s="13">
        <v>1261</v>
      </c>
      <c r="D52" s="13">
        <v>147</v>
      </c>
      <c r="E52" s="14">
        <v>56.102269031466797</v>
      </c>
      <c r="F52" s="14">
        <v>39.649932522854897</v>
      </c>
      <c r="G52" s="14">
        <v>16.2638979095256</v>
      </c>
      <c r="H52" s="15">
        <v>0.18843859908632701</v>
      </c>
      <c r="I52" s="13">
        <v>4</v>
      </c>
      <c r="J52" s="13">
        <v>2</v>
      </c>
      <c r="K52" s="16">
        <v>1261</v>
      </c>
      <c r="L52" s="16">
        <v>147</v>
      </c>
      <c r="M52" s="17">
        <v>56.102269031466797</v>
      </c>
      <c r="N52" s="17">
        <v>39.649932522854897</v>
      </c>
      <c r="O52" s="17">
        <v>16.2638979095256</v>
      </c>
      <c r="P52" s="18">
        <v>0.18843859908632701</v>
      </c>
      <c r="Q52" s="16">
        <v>4</v>
      </c>
      <c r="R52" s="16">
        <v>2</v>
      </c>
      <c r="S52" s="19" t="s">
        <v>77</v>
      </c>
      <c r="T52" s="90">
        <v>20502146.815887701</v>
      </c>
      <c r="U52" s="90">
        <v>252410.891162969</v>
      </c>
      <c r="V52" s="13" t="s">
        <v>97</v>
      </c>
      <c r="W52" s="13" t="s">
        <v>97</v>
      </c>
      <c r="X52" s="17">
        <v>56.102269031466797</v>
      </c>
      <c r="Y52" s="17">
        <v>39.649932522854897</v>
      </c>
      <c r="Z52" s="17">
        <v>16.2638979095256</v>
      </c>
      <c r="AA52" s="18">
        <v>0.18843859908632701</v>
      </c>
      <c r="AB52" s="70">
        <v>1</v>
      </c>
      <c r="AC52" s="19">
        <v>0</v>
      </c>
      <c r="AD52" s="20" t="s">
        <v>98</v>
      </c>
      <c r="AE52" s="13" t="s">
        <v>99</v>
      </c>
      <c r="AF52" s="16" t="s">
        <v>97</v>
      </c>
      <c r="AG52" s="17">
        <v>56.102269031466797</v>
      </c>
      <c r="AH52" s="17">
        <v>39.649932522854897</v>
      </c>
      <c r="AI52" s="17">
        <v>16.2638979095256</v>
      </c>
      <c r="AJ52" s="18">
        <v>0.18843859908632701</v>
      </c>
      <c r="AK52" s="16">
        <v>0</v>
      </c>
      <c r="AL52" s="16">
        <v>0</v>
      </c>
    </row>
    <row r="53" spans="1:38" x14ac:dyDescent="0.25">
      <c r="A53" s="4" t="s">
        <v>15</v>
      </c>
      <c r="B53" s="4" t="s">
        <v>17</v>
      </c>
      <c r="C53" s="13">
        <v>3353</v>
      </c>
      <c r="D53" s="13">
        <v>437</v>
      </c>
      <c r="E53" s="14">
        <v>69.760054577386001</v>
      </c>
      <c r="F53" s="14">
        <v>31.673365334907501</v>
      </c>
      <c r="G53" s="14">
        <v>31.5772960200099</v>
      </c>
      <c r="H53" s="15">
        <v>6.50939322246861</v>
      </c>
      <c r="I53" s="13">
        <v>10</v>
      </c>
      <c r="J53" s="13">
        <v>9</v>
      </c>
      <c r="K53" s="16">
        <v>3353</v>
      </c>
      <c r="L53" s="16">
        <v>437</v>
      </c>
      <c r="M53" s="17">
        <v>69.760054577386001</v>
      </c>
      <c r="N53" s="17">
        <v>31.673365334907501</v>
      </c>
      <c r="O53" s="17">
        <v>31.5772960200099</v>
      </c>
      <c r="P53" s="18">
        <v>6.50939322246861</v>
      </c>
      <c r="Q53" s="16">
        <v>10</v>
      </c>
      <c r="R53" s="16">
        <v>9</v>
      </c>
      <c r="S53" s="19" t="s">
        <v>78</v>
      </c>
      <c r="T53" s="90">
        <v>5220483.8924795901</v>
      </c>
      <c r="U53" s="90">
        <v>521817.184479477</v>
      </c>
      <c r="V53" s="13" t="s">
        <v>97</v>
      </c>
      <c r="W53" s="13" t="s">
        <v>97</v>
      </c>
      <c r="X53" s="17">
        <v>69.760054577386001</v>
      </c>
      <c r="Y53" s="17">
        <v>31.673365334907501</v>
      </c>
      <c r="Z53" s="17">
        <v>31.5772960200099</v>
      </c>
      <c r="AA53" s="18">
        <v>6.50939322246861</v>
      </c>
      <c r="AB53" s="70">
        <v>3</v>
      </c>
      <c r="AC53" s="19">
        <v>3</v>
      </c>
      <c r="AD53" s="20" t="s">
        <v>98</v>
      </c>
      <c r="AE53" s="13" t="s">
        <v>98</v>
      </c>
      <c r="AF53" s="16" t="s">
        <v>97</v>
      </c>
      <c r="AG53" s="17">
        <v>69.760054577386001</v>
      </c>
      <c r="AH53" s="17">
        <v>31.673365334907501</v>
      </c>
      <c r="AI53" s="17">
        <v>31.5772960200099</v>
      </c>
      <c r="AJ53" s="18">
        <v>6.50939322246861</v>
      </c>
      <c r="AK53" s="16">
        <v>1</v>
      </c>
      <c r="AL53" s="16">
        <v>0</v>
      </c>
    </row>
    <row r="54" spans="1:38" x14ac:dyDescent="0.25">
      <c r="A54" s="4" t="s">
        <v>3</v>
      </c>
      <c r="B54" s="4" t="s">
        <v>83</v>
      </c>
      <c r="C54" s="13">
        <v>485</v>
      </c>
      <c r="D54" s="13">
        <v>55</v>
      </c>
      <c r="E54" s="14">
        <v>30.7297425710845</v>
      </c>
      <c r="F54" s="14">
        <v>17.772995184082799</v>
      </c>
      <c r="G54" s="14">
        <v>10.810230621369101</v>
      </c>
      <c r="H54" s="15">
        <v>2.1465167656326001</v>
      </c>
      <c r="I54" s="13">
        <v>0</v>
      </c>
      <c r="J54" s="13">
        <v>0</v>
      </c>
      <c r="K54" s="16">
        <v>485</v>
      </c>
      <c r="L54" s="16">
        <v>55</v>
      </c>
      <c r="M54" s="17">
        <v>30.7297425710845</v>
      </c>
      <c r="N54" s="17">
        <v>17.772995184082799</v>
      </c>
      <c r="O54" s="17">
        <v>10.810230621369101</v>
      </c>
      <c r="P54" s="18">
        <v>2.1465167656326001</v>
      </c>
      <c r="Q54" s="16">
        <v>0</v>
      </c>
      <c r="R54" s="16">
        <v>0</v>
      </c>
      <c r="S54" s="19" t="s">
        <v>77</v>
      </c>
      <c r="T54" s="90">
        <v>10199301.658804599</v>
      </c>
      <c r="U54" s="90">
        <v>549355.37754365394</v>
      </c>
      <c r="V54" s="13" t="s">
        <v>97</v>
      </c>
      <c r="W54" s="13" t="s">
        <v>97</v>
      </c>
      <c r="X54" s="17">
        <v>30.7297425710845</v>
      </c>
      <c r="Y54" s="17">
        <v>17.772995184082799</v>
      </c>
      <c r="Z54" s="17">
        <v>10.810230621369101</v>
      </c>
      <c r="AA54" s="18">
        <v>2.1465167656326001</v>
      </c>
      <c r="AB54" s="70">
        <v>0</v>
      </c>
      <c r="AC54" s="19">
        <v>0</v>
      </c>
      <c r="AD54" s="20" t="s">
        <v>98</v>
      </c>
      <c r="AE54" s="13" t="s">
        <v>98</v>
      </c>
      <c r="AF54" s="16" t="s">
        <v>97</v>
      </c>
      <c r="AG54" s="17">
        <v>30.7297425710845</v>
      </c>
      <c r="AH54" s="17">
        <v>17.772995184082799</v>
      </c>
      <c r="AI54" s="17">
        <v>10.810230621369101</v>
      </c>
      <c r="AJ54" s="18">
        <v>2.1465167656326001</v>
      </c>
      <c r="AK54" s="16">
        <v>0</v>
      </c>
      <c r="AL54" s="16">
        <v>0</v>
      </c>
    </row>
    <row r="55" spans="1:38" x14ac:dyDescent="0.25">
      <c r="A55" s="4" t="s">
        <v>3</v>
      </c>
      <c r="B55" s="4" t="s">
        <v>84</v>
      </c>
      <c r="C55" s="13">
        <v>68</v>
      </c>
      <c r="D55" s="13">
        <v>15</v>
      </c>
      <c r="E55" s="14">
        <v>12.2279573125832</v>
      </c>
      <c r="F55" s="14">
        <v>7.2898746645898997</v>
      </c>
      <c r="G55" s="14">
        <v>3.41765410386042</v>
      </c>
      <c r="H55" s="15">
        <v>1.5204285441329399</v>
      </c>
      <c r="I55" s="13">
        <v>0</v>
      </c>
      <c r="J55" s="13">
        <v>0</v>
      </c>
      <c r="K55" s="16">
        <v>68</v>
      </c>
      <c r="L55" s="16">
        <v>15</v>
      </c>
      <c r="M55" s="17">
        <v>12.2279573125832</v>
      </c>
      <c r="N55" s="17">
        <v>7.2898746645898997</v>
      </c>
      <c r="O55" s="17">
        <v>3.41765410386042</v>
      </c>
      <c r="P55" s="18">
        <v>1.5204285441329399</v>
      </c>
      <c r="Q55" s="16">
        <v>0</v>
      </c>
      <c r="R55" s="16">
        <v>0</v>
      </c>
      <c r="S55" s="19" t="s">
        <v>77</v>
      </c>
      <c r="T55" s="90">
        <v>2818937.5039134901</v>
      </c>
      <c r="U55" s="90">
        <v>14433.778598427099</v>
      </c>
      <c r="V55" s="13" t="s">
        <v>97</v>
      </c>
      <c r="W55" s="13" t="s">
        <v>97</v>
      </c>
      <c r="X55" s="17">
        <v>12.2279573125832</v>
      </c>
      <c r="Y55" s="17">
        <v>7.2898746645898997</v>
      </c>
      <c r="Z55" s="17">
        <v>3.41765410386042</v>
      </c>
      <c r="AA55" s="18">
        <v>1.5204285441329399</v>
      </c>
      <c r="AB55" s="70">
        <v>0</v>
      </c>
      <c r="AC55" s="19">
        <v>0</v>
      </c>
      <c r="AD55" s="20" t="s">
        <v>77</v>
      </c>
      <c r="AE55" s="13" t="s">
        <v>77</v>
      </c>
      <c r="AF55" s="16" t="s">
        <v>97</v>
      </c>
      <c r="AG55" s="17">
        <v>12.2279573125832</v>
      </c>
      <c r="AH55" s="17">
        <v>7.2898746645898997</v>
      </c>
      <c r="AI55" s="17">
        <v>3.41765410386042</v>
      </c>
      <c r="AJ55" s="18">
        <v>1.5204285441329399</v>
      </c>
      <c r="AK55" s="16">
        <v>0</v>
      </c>
      <c r="AL55" s="16">
        <v>0</v>
      </c>
    </row>
    <row r="56" spans="1:38" x14ac:dyDescent="0.25">
      <c r="A56" s="4" t="s">
        <v>32</v>
      </c>
      <c r="B56" s="4" t="s">
        <v>36</v>
      </c>
      <c r="C56" s="13">
        <v>694</v>
      </c>
      <c r="D56" s="13">
        <v>371</v>
      </c>
      <c r="E56" s="14">
        <v>28.899745457839501</v>
      </c>
      <c r="F56" s="14">
        <v>10.1767316976626</v>
      </c>
      <c r="G56" s="14">
        <v>16.168756033443898</v>
      </c>
      <c r="H56" s="15">
        <v>2.55425772673305</v>
      </c>
      <c r="I56" s="13">
        <v>7</v>
      </c>
      <c r="J56" s="13">
        <v>7</v>
      </c>
      <c r="K56" s="16">
        <v>694</v>
      </c>
      <c r="L56" s="16">
        <v>371</v>
      </c>
      <c r="M56" s="17">
        <v>28.899745457839501</v>
      </c>
      <c r="N56" s="17">
        <v>10.1767316976626</v>
      </c>
      <c r="O56" s="17">
        <v>16.168756033443898</v>
      </c>
      <c r="P56" s="18">
        <v>2.55425772673305</v>
      </c>
      <c r="Q56" s="16">
        <v>7</v>
      </c>
      <c r="R56" s="16">
        <v>7</v>
      </c>
      <c r="S56" s="19" t="s">
        <v>77</v>
      </c>
      <c r="T56" s="90">
        <v>3915358.5803627898</v>
      </c>
      <c r="U56" s="90">
        <v>31355.595737932701</v>
      </c>
      <c r="V56" s="13" t="s">
        <v>97</v>
      </c>
      <c r="W56" s="13" t="s">
        <v>97</v>
      </c>
      <c r="X56" s="17">
        <v>28.899745457839501</v>
      </c>
      <c r="Y56" s="17">
        <v>10.1767316976626</v>
      </c>
      <c r="Z56" s="17">
        <v>16.168756033443898</v>
      </c>
      <c r="AA56" s="18">
        <v>2.55425772673305</v>
      </c>
      <c r="AB56" s="70">
        <v>0</v>
      </c>
      <c r="AC56" s="19">
        <v>0</v>
      </c>
      <c r="AD56" s="20" t="s">
        <v>99</v>
      </c>
      <c r="AE56" s="13" t="s">
        <v>99</v>
      </c>
      <c r="AF56" s="16" t="s">
        <v>97</v>
      </c>
      <c r="AG56" s="17">
        <v>28.899745457839501</v>
      </c>
      <c r="AH56" s="17">
        <v>10.1767316976626</v>
      </c>
      <c r="AI56" s="17">
        <v>16.168756033443898</v>
      </c>
      <c r="AJ56" s="18">
        <v>2.55425772673305</v>
      </c>
      <c r="AK56" s="16">
        <v>0</v>
      </c>
      <c r="AL56" s="16">
        <v>0</v>
      </c>
    </row>
    <row r="57" spans="1:38" x14ac:dyDescent="0.25">
      <c r="A57" s="4" t="s">
        <v>9</v>
      </c>
      <c r="B57" s="4" t="s">
        <v>11</v>
      </c>
      <c r="C57" s="13">
        <v>2504</v>
      </c>
      <c r="D57" s="13">
        <v>292</v>
      </c>
      <c r="E57" s="14">
        <v>51.547112167173303</v>
      </c>
      <c r="F57" s="14">
        <v>41.769352131182103</v>
      </c>
      <c r="G57" s="14">
        <v>9.0953475717537309</v>
      </c>
      <c r="H57" s="15">
        <v>0.68241246423744795</v>
      </c>
      <c r="I57" s="13">
        <v>3</v>
      </c>
      <c r="J57" s="13">
        <v>2</v>
      </c>
      <c r="K57" s="16">
        <v>2504</v>
      </c>
      <c r="L57" s="16">
        <v>292</v>
      </c>
      <c r="M57" s="17">
        <v>51.547112167173303</v>
      </c>
      <c r="N57" s="17">
        <v>41.769352131182103</v>
      </c>
      <c r="O57" s="17">
        <v>9.0953475717537309</v>
      </c>
      <c r="P57" s="18">
        <v>0.68241246423744795</v>
      </c>
      <c r="Q57" s="16">
        <v>3</v>
      </c>
      <c r="R57" s="16">
        <v>2</v>
      </c>
      <c r="S57" s="19" t="s">
        <v>77</v>
      </c>
      <c r="T57" s="90">
        <v>15635971.659450799</v>
      </c>
      <c r="U57" s="90">
        <v>1782494.79710709</v>
      </c>
      <c r="V57" s="13" t="s">
        <v>97</v>
      </c>
      <c r="W57" s="13" t="s">
        <v>97</v>
      </c>
      <c r="X57" s="17">
        <v>51.547112167173303</v>
      </c>
      <c r="Y57" s="17">
        <v>41.769352131182103</v>
      </c>
      <c r="Z57" s="17">
        <v>9.0953475717537309</v>
      </c>
      <c r="AA57" s="18">
        <v>0.68241246423744795</v>
      </c>
      <c r="AB57" s="70">
        <v>1</v>
      </c>
      <c r="AC57" s="19">
        <v>1</v>
      </c>
      <c r="AD57" s="20" t="s">
        <v>98</v>
      </c>
      <c r="AE57" s="13" t="s">
        <v>99</v>
      </c>
      <c r="AF57" s="16" t="s">
        <v>97</v>
      </c>
      <c r="AG57" s="17">
        <v>51.547112167173303</v>
      </c>
      <c r="AH57" s="17">
        <v>41.769352131182103</v>
      </c>
      <c r="AI57" s="17">
        <v>9.0953475717537309</v>
      </c>
      <c r="AJ57" s="18">
        <v>0.68241246423744795</v>
      </c>
      <c r="AK57" s="16">
        <v>0</v>
      </c>
      <c r="AL57" s="16">
        <v>0</v>
      </c>
    </row>
    <row r="58" spans="1:38" x14ac:dyDescent="0.25">
      <c r="A58" s="4" t="s">
        <v>6</v>
      </c>
      <c r="B58" s="4" t="s">
        <v>8</v>
      </c>
      <c r="C58" s="13">
        <v>195</v>
      </c>
      <c r="D58" s="13">
        <v>19</v>
      </c>
      <c r="E58" s="14">
        <v>12.93318149936</v>
      </c>
      <c r="F58" s="14">
        <v>11.3233314927484</v>
      </c>
      <c r="G58" s="14">
        <v>1.2400125443608501</v>
      </c>
      <c r="H58" s="15">
        <v>0.36983746225078401</v>
      </c>
      <c r="I58" s="13">
        <v>0</v>
      </c>
      <c r="J58" s="13">
        <v>0</v>
      </c>
      <c r="K58" s="16">
        <v>195</v>
      </c>
      <c r="L58" s="16">
        <v>19</v>
      </c>
      <c r="M58" s="17">
        <v>12.93318149936</v>
      </c>
      <c r="N58" s="17">
        <v>11.3233314927484</v>
      </c>
      <c r="O58" s="17">
        <v>1.2400125443608501</v>
      </c>
      <c r="P58" s="18">
        <v>0.36983746225078401</v>
      </c>
      <c r="Q58" s="16">
        <v>0</v>
      </c>
      <c r="R58" s="16">
        <v>0</v>
      </c>
      <c r="S58" s="19" t="s">
        <v>77</v>
      </c>
      <c r="T58" s="90">
        <v>8092686.9390225802</v>
      </c>
      <c r="U58" s="90">
        <v>578021.15704975103</v>
      </c>
      <c r="V58" s="13" t="s">
        <v>97</v>
      </c>
      <c r="W58" s="13" t="s">
        <v>97</v>
      </c>
      <c r="X58" s="17">
        <v>12.93318149936</v>
      </c>
      <c r="Y58" s="17">
        <v>11.3233314927484</v>
      </c>
      <c r="Z58" s="17">
        <v>1.2400125443608501</v>
      </c>
      <c r="AA58" s="18">
        <v>0.36983746225078401</v>
      </c>
      <c r="AB58" s="70">
        <v>0</v>
      </c>
      <c r="AC58" s="19">
        <v>0</v>
      </c>
      <c r="AD58" s="20" t="s">
        <v>77</v>
      </c>
      <c r="AE58" s="13" t="s">
        <v>77</v>
      </c>
      <c r="AF58" s="16" t="s">
        <v>97</v>
      </c>
      <c r="AG58" s="17">
        <v>12.93318149936</v>
      </c>
      <c r="AH58" s="17">
        <v>11.3233314927484</v>
      </c>
      <c r="AI58" s="17">
        <v>1.2400125443608501</v>
      </c>
      <c r="AJ58" s="18">
        <v>0.36983746225078401</v>
      </c>
      <c r="AK58" s="16">
        <v>0</v>
      </c>
      <c r="AL58" s="16">
        <v>0</v>
      </c>
    </row>
    <row r="59" spans="1:38" x14ac:dyDescent="0.25">
      <c r="A59" s="4" t="s">
        <v>27</v>
      </c>
      <c r="B59" s="4" t="s">
        <v>26</v>
      </c>
      <c r="C59" s="13">
        <v>1606</v>
      </c>
      <c r="D59" s="13">
        <v>181</v>
      </c>
      <c r="E59" s="14">
        <v>26.809309278124498</v>
      </c>
      <c r="F59" s="14">
        <v>16.879735444079401</v>
      </c>
      <c r="G59" s="14">
        <v>8.3465652569819895</v>
      </c>
      <c r="H59" s="15">
        <v>1.58300857706304</v>
      </c>
      <c r="I59" s="13">
        <v>3</v>
      </c>
      <c r="J59" s="13">
        <v>1</v>
      </c>
      <c r="K59" s="16">
        <v>1606</v>
      </c>
      <c r="L59" s="16">
        <v>181</v>
      </c>
      <c r="M59" s="17">
        <v>26.809309278124498</v>
      </c>
      <c r="N59" s="17">
        <v>16.879735444079401</v>
      </c>
      <c r="O59" s="17">
        <v>8.3465652569819895</v>
      </c>
      <c r="P59" s="18">
        <v>1.58300857706304</v>
      </c>
      <c r="Q59" s="16">
        <v>3</v>
      </c>
      <c r="R59" s="16">
        <v>1</v>
      </c>
      <c r="S59" s="19" t="s">
        <v>77</v>
      </c>
      <c r="T59" s="90">
        <v>5035732.4301544698</v>
      </c>
      <c r="U59" s="90">
        <v>496722.33695582597</v>
      </c>
      <c r="V59" s="13" t="s">
        <v>97</v>
      </c>
      <c r="W59" s="13" t="s">
        <v>97</v>
      </c>
      <c r="X59" s="17">
        <v>26.809309278124498</v>
      </c>
      <c r="Y59" s="17">
        <v>16.879735444079401</v>
      </c>
      <c r="Z59" s="17">
        <v>8.3465652569819895</v>
      </c>
      <c r="AA59" s="18">
        <v>1.58300857706304</v>
      </c>
      <c r="AB59" s="70">
        <v>1</v>
      </c>
      <c r="AC59" s="19">
        <v>0</v>
      </c>
      <c r="AD59" s="20" t="s">
        <v>98</v>
      </c>
      <c r="AE59" s="13" t="s">
        <v>98</v>
      </c>
      <c r="AF59" s="16" t="s">
        <v>97</v>
      </c>
      <c r="AG59" s="17">
        <v>26.809309278124498</v>
      </c>
      <c r="AH59" s="17">
        <v>16.879735444079401</v>
      </c>
      <c r="AI59" s="17">
        <v>8.3465652569819895</v>
      </c>
      <c r="AJ59" s="18">
        <v>1.58300857706304</v>
      </c>
      <c r="AK59" s="16">
        <v>0</v>
      </c>
      <c r="AL59" s="16">
        <v>0</v>
      </c>
    </row>
    <row r="60" spans="1:38" x14ac:dyDescent="0.25">
      <c r="A60" s="4" t="s">
        <v>9</v>
      </c>
      <c r="B60" s="4" t="s">
        <v>9</v>
      </c>
      <c r="C60" s="13">
        <v>6589</v>
      </c>
      <c r="D60" s="13">
        <v>1429</v>
      </c>
      <c r="E60" s="14">
        <v>84.143586850204699</v>
      </c>
      <c r="F60" s="14">
        <v>46.364226409278899</v>
      </c>
      <c r="G60" s="14">
        <v>31.213731279985101</v>
      </c>
      <c r="H60" s="15">
        <v>6.56562916094075</v>
      </c>
      <c r="I60" s="13">
        <v>17</v>
      </c>
      <c r="J60" s="13">
        <v>8</v>
      </c>
      <c r="K60" s="16">
        <v>6589</v>
      </c>
      <c r="L60" s="16">
        <v>1429</v>
      </c>
      <c r="M60" s="17">
        <v>84.143586850204699</v>
      </c>
      <c r="N60" s="17">
        <v>46.364226409278899</v>
      </c>
      <c r="O60" s="17">
        <v>31.213731279985101</v>
      </c>
      <c r="P60" s="18">
        <v>6.56562916094075</v>
      </c>
      <c r="Q60" s="16">
        <v>17</v>
      </c>
      <c r="R60" s="16">
        <v>8</v>
      </c>
      <c r="S60" s="19" t="s">
        <v>77</v>
      </c>
      <c r="T60" s="90">
        <v>17827446.3475958</v>
      </c>
      <c r="U60" s="90">
        <v>1397562.9725381599</v>
      </c>
      <c r="V60" s="13" t="s">
        <v>97</v>
      </c>
      <c r="W60" s="13" t="s">
        <v>97</v>
      </c>
      <c r="X60" s="17">
        <v>84.143586850204699</v>
      </c>
      <c r="Y60" s="17">
        <v>46.364226409278899</v>
      </c>
      <c r="Z60" s="17">
        <v>31.213731279985101</v>
      </c>
      <c r="AA60" s="18">
        <v>6.56562916094075</v>
      </c>
      <c r="AB60" s="70">
        <v>5</v>
      </c>
      <c r="AC60" s="19">
        <v>2</v>
      </c>
      <c r="AD60" s="20" t="s">
        <v>99</v>
      </c>
      <c r="AE60" s="13" t="s">
        <v>98</v>
      </c>
      <c r="AF60" s="16" t="s">
        <v>97</v>
      </c>
      <c r="AG60" s="17">
        <v>84.143586850204699</v>
      </c>
      <c r="AH60" s="17">
        <v>46.364226409278899</v>
      </c>
      <c r="AI60" s="17">
        <v>31.213731279985101</v>
      </c>
      <c r="AJ60" s="18">
        <v>6.56562916094075</v>
      </c>
      <c r="AK60" s="16">
        <v>1</v>
      </c>
      <c r="AL60" s="16">
        <v>1</v>
      </c>
    </row>
  </sheetData>
  <sortState ref="A3:AL60">
    <sortCondition ref="B3"/>
  </sortState>
  <mergeCells count="7">
    <mergeCell ref="AF1:AL1"/>
    <mergeCell ref="X1:AA1"/>
    <mergeCell ref="V1:W1"/>
    <mergeCell ref="K1:R1"/>
    <mergeCell ref="C1:J1"/>
    <mergeCell ref="AB1:AC1"/>
    <mergeCell ref="T1:U1"/>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0"/>
  <sheetViews>
    <sheetView topLeftCell="A13" zoomScale="85" zoomScaleNormal="85" workbookViewId="0">
      <selection activeCell="L54" sqref="L54"/>
    </sheetView>
  </sheetViews>
  <sheetFormatPr defaultRowHeight="13.2" x14ac:dyDescent="0.25"/>
  <cols>
    <col min="1" max="1" width="13.44140625" bestFit="1" customWidth="1"/>
    <col min="2" max="2" width="32.88671875" bestFit="1" customWidth="1"/>
    <col min="3" max="3" width="23" bestFit="1" customWidth="1"/>
    <col min="4" max="4" width="17.88671875" bestFit="1" customWidth="1"/>
    <col min="5" max="5" width="16.44140625" bestFit="1" customWidth="1"/>
    <col min="6" max="6" width="16.44140625" customWidth="1"/>
    <col min="7" max="7" width="20.109375" bestFit="1" customWidth="1"/>
    <col min="8" max="8" width="14.6640625" bestFit="1" customWidth="1"/>
    <col min="9" max="9" width="13.109375" bestFit="1" customWidth="1"/>
    <col min="10" max="10" width="13.109375" customWidth="1"/>
    <col min="11" max="11" width="17.88671875" bestFit="1" customWidth="1"/>
    <col min="12" max="12" width="17.88671875" customWidth="1"/>
    <col min="13" max="13" width="13.109375" bestFit="1" customWidth="1"/>
    <col min="14" max="14" width="17.88671875" bestFit="1" customWidth="1"/>
    <col min="15" max="15" width="17.88671875" customWidth="1"/>
    <col min="16" max="16" width="16.44140625" bestFit="1" customWidth="1"/>
    <col min="17" max="17" width="14.6640625" bestFit="1" customWidth="1"/>
    <col min="18" max="18" width="14.6640625" customWidth="1"/>
    <col min="19" max="19" width="13.109375" bestFit="1" customWidth="1"/>
    <col min="20" max="20" width="18" customWidth="1"/>
    <col min="21" max="21" width="17.88671875" bestFit="1" customWidth="1"/>
    <col min="22" max="22" width="17" bestFit="1" customWidth="1"/>
    <col min="23" max="23" width="25.5546875" bestFit="1" customWidth="1"/>
    <col min="24" max="24" width="15.6640625" bestFit="1" customWidth="1"/>
    <col min="25" max="25" width="22.33203125" bestFit="1" customWidth="1"/>
    <col min="26" max="26" width="22.33203125" customWidth="1"/>
    <col min="27" max="27" width="19.109375" bestFit="1" customWidth="1"/>
    <col min="28" max="28" width="15.44140625" bestFit="1" customWidth="1"/>
    <col min="29" max="29" width="15" bestFit="1" customWidth="1"/>
    <col min="30" max="30" width="14.44140625" bestFit="1" customWidth="1"/>
    <col min="31" max="31" width="16.44140625" bestFit="1" customWidth="1"/>
    <col min="32" max="32" width="20.109375" customWidth="1"/>
    <col min="33" max="33" width="14.6640625" bestFit="1" customWidth="1"/>
    <col min="34" max="34" width="17.5546875" customWidth="1"/>
    <col min="35" max="35" width="12.88671875" bestFit="1" customWidth="1"/>
    <col min="36" max="38" width="12.88671875" customWidth="1"/>
    <col min="39" max="39" width="26.6640625" bestFit="1" customWidth="1"/>
    <col min="40" max="40" width="23.88671875" bestFit="1" customWidth="1"/>
    <col min="41" max="41" width="26.6640625" bestFit="1" customWidth="1"/>
    <col min="42" max="42" width="16.109375" bestFit="1" customWidth="1"/>
    <col min="43" max="43" width="15.5546875" bestFit="1" customWidth="1"/>
    <col min="44" max="44" width="16.44140625" bestFit="1" customWidth="1"/>
    <col min="45" max="45" width="16.6640625" hidden="1" customWidth="1"/>
    <col min="46" max="46" width="20.109375" hidden="1" customWidth="1"/>
    <col min="47" max="47" width="14.6640625" bestFit="1" customWidth="1"/>
    <col min="48" max="48" width="14.6640625" customWidth="1"/>
    <col min="49" max="49" width="20.88671875" bestFit="1" customWidth="1"/>
    <col min="50" max="50" width="20.88671875" customWidth="1"/>
    <col min="51" max="51" width="21.44140625" bestFit="1" customWidth="1"/>
    <col min="52" max="52" width="21.44140625" customWidth="1"/>
  </cols>
  <sheetData>
    <row r="1" spans="1:52" x14ac:dyDescent="0.25">
      <c r="A1" s="4"/>
      <c r="B1" s="4"/>
      <c r="C1" s="118" t="s">
        <v>104</v>
      </c>
      <c r="D1" s="119"/>
      <c r="E1" s="119"/>
      <c r="F1" s="119"/>
      <c r="G1" s="119"/>
      <c r="H1" s="119"/>
      <c r="I1" s="119"/>
      <c r="J1" s="119"/>
      <c r="K1" s="120"/>
      <c r="L1" s="31"/>
      <c r="M1" s="116" t="s">
        <v>105</v>
      </c>
      <c r="N1" s="116"/>
      <c r="O1" s="116"/>
      <c r="P1" s="116"/>
      <c r="Q1" s="116"/>
      <c r="R1" s="116"/>
      <c r="S1" s="116"/>
      <c r="T1" s="116"/>
      <c r="U1" s="116"/>
      <c r="V1" s="21"/>
      <c r="W1" s="5" t="s">
        <v>106</v>
      </c>
      <c r="X1" s="5"/>
      <c r="Y1" s="123" t="s">
        <v>107</v>
      </c>
      <c r="Z1" s="124"/>
      <c r="AA1" s="23"/>
      <c r="AB1" s="115" t="s">
        <v>108</v>
      </c>
      <c r="AC1" s="115"/>
      <c r="AD1" s="22"/>
      <c r="AE1" s="116" t="s">
        <v>109</v>
      </c>
      <c r="AF1" s="116"/>
      <c r="AG1" s="116"/>
      <c r="AH1" s="21"/>
      <c r="AI1" s="121" t="s">
        <v>110</v>
      </c>
      <c r="AJ1" s="127"/>
      <c r="AK1" s="122"/>
      <c r="AL1" s="59"/>
      <c r="AM1" s="23" t="s">
        <v>111</v>
      </c>
      <c r="AN1" s="23"/>
      <c r="AO1" s="22" t="s">
        <v>112</v>
      </c>
      <c r="AP1" s="22"/>
      <c r="AQ1" s="125" t="s">
        <v>113</v>
      </c>
      <c r="AR1" s="126"/>
      <c r="AS1" s="126"/>
      <c r="AT1" s="126"/>
      <c r="AU1" s="126"/>
      <c r="AV1" s="126"/>
      <c r="AW1" s="126"/>
      <c r="AX1" s="126"/>
      <c r="AY1" s="126"/>
      <c r="AZ1" s="21"/>
    </row>
    <row r="2" spans="1:52" ht="39.6" x14ac:dyDescent="0.25">
      <c r="A2" s="8" t="s">
        <v>1</v>
      </c>
      <c r="B2" s="8" t="s">
        <v>0</v>
      </c>
      <c r="C2" s="9" t="s">
        <v>117</v>
      </c>
      <c r="D2" s="9" t="s">
        <v>118</v>
      </c>
      <c r="E2" s="78" t="s">
        <v>164</v>
      </c>
      <c r="F2" s="9" t="s">
        <v>120</v>
      </c>
      <c r="G2" s="9" t="s">
        <v>119</v>
      </c>
      <c r="H2" s="78" t="s">
        <v>165</v>
      </c>
      <c r="I2" s="9" t="s">
        <v>170</v>
      </c>
      <c r="J2" s="9" t="s">
        <v>140</v>
      </c>
      <c r="K2" s="78" t="s">
        <v>166</v>
      </c>
      <c r="L2" s="9" t="s">
        <v>135</v>
      </c>
      <c r="M2" s="10" t="s">
        <v>117</v>
      </c>
      <c r="N2" s="10" t="s">
        <v>118</v>
      </c>
      <c r="O2" s="71" t="s">
        <v>164</v>
      </c>
      <c r="P2" s="10" t="s">
        <v>120</v>
      </c>
      <c r="Q2" s="10" t="s">
        <v>119</v>
      </c>
      <c r="R2" s="71" t="s">
        <v>165</v>
      </c>
      <c r="S2" s="10" t="s">
        <v>170</v>
      </c>
      <c r="T2" s="10" t="s">
        <v>140</v>
      </c>
      <c r="U2" s="71" t="s">
        <v>172</v>
      </c>
      <c r="V2" s="10" t="s">
        <v>124</v>
      </c>
      <c r="W2" s="11" t="s">
        <v>49</v>
      </c>
      <c r="X2" s="11" t="s">
        <v>125</v>
      </c>
      <c r="Y2" s="12" t="s">
        <v>173</v>
      </c>
      <c r="Z2" s="91" t="s">
        <v>171</v>
      </c>
      <c r="AA2" s="12" t="s">
        <v>126</v>
      </c>
      <c r="AB2" s="9" t="s">
        <v>50</v>
      </c>
      <c r="AC2" s="9" t="s">
        <v>51</v>
      </c>
      <c r="AD2" s="9" t="s">
        <v>127</v>
      </c>
      <c r="AE2" s="10" t="s">
        <v>120</v>
      </c>
      <c r="AF2" s="10" t="s">
        <v>119</v>
      </c>
      <c r="AG2" s="71" t="s">
        <v>167</v>
      </c>
      <c r="AH2" s="10" t="s">
        <v>128</v>
      </c>
      <c r="AI2" s="11" t="s">
        <v>141</v>
      </c>
      <c r="AJ2" s="11" t="s">
        <v>142</v>
      </c>
      <c r="AK2" s="74" t="s">
        <v>168</v>
      </c>
      <c r="AL2" s="11" t="s">
        <v>136</v>
      </c>
      <c r="AM2" s="12" t="s">
        <v>52</v>
      </c>
      <c r="AN2" s="12" t="s">
        <v>133</v>
      </c>
      <c r="AO2" s="9" t="s">
        <v>53</v>
      </c>
      <c r="AP2" s="9" t="s">
        <v>134</v>
      </c>
      <c r="AQ2" s="71" t="s">
        <v>54</v>
      </c>
      <c r="AR2" s="10" t="s">
        <v>120</v>
      </c>
      <c r="AS2" s="10" t="s">
        <v>143</v>
      </c>
      <c r="AT2" s="10" t="s">
        <v>144</v>
      </c>
      <c r="AU2" s="10" t="s">
        <v>119</v>
      </c>
      <c r="AV2" s="71" t="s">
        <v>165</v>
      </c>
      <c r="AW2" s="10" t="s">
        <v>122</v>
      </c>
      <c r="AX2" s="10" t="s">
        <v>123</v>
      </c>
      <c r="AY2" s="71" t="s">
        <v>169</v>
      </c>
      <c r="AZ2" s="10" t="s">
        <v>129</v>
      </c>
    </row>
    <row r="3" spans="1:52" x14ac:dyDescent="0.25">
      <c r="A3" s="4" t="s">
        <v>9</v>
      </c>
      <c r="B3" s="4" t="s">
        <v>12</v>
      </c>
      <c r="C3" s="13">
        <f>Wateroverlast!C3</f>
        <v>1673</v>
      </c>
      <c r="D3" s="13">
        <f>Wateroverlast!D3</f>
        <v>202</v>
      </c>
      <c r="E3" s="79">
        <f t="shared" ref="E3:E34" si="0">(D3/6516)*100</f>
        <v>3.1000613873542049</v>
      </c>
      <c r="F3" s="14">
        <f>Wateroverlast!E3</f>
        <v>75.191890011825507</v>
      </c>
      <c r="G3" s="14">
        <f>Wateroverlast!H3</f>
        <v>2.4050135376333799</v>
      </c>
      <c r="H3" s="80">
        <f t="shared" ref="H3:H34" si="1">(G3/21.0333583033186)*100</f>
        <v>11.434282167170242</v>
      </c>
      <c r="I3" s="13">
        <f>Wateroverlast!I3</f>
        <v>2</v>
      </c>
      <c r="J3" s="13">
        <f>Wateroverlast!J3</f>
        <v>1</v>
      </c>
      <c r="K3" s="79">
        <f t="shared" ref="K3:K34" si="2">(J3/39)*100</f>
        <v>2.5641025641025639</v>
      </c>
      <c r="L3" s="57">
        <f t="shared" ref="L3:L34" si="3">(E3+H3+K3)/3</f>
        <v>5.6994820395423362</v>
      </c>
      <c r="M3" s="16">
        <f>Wateroverlast!K3</f>
        <v>1673</v>
      </c>
      <c r="N3" s="16">
        <f>Wateroverlast!L3</f>
        <v>202</v>
      </c>
      <c r="O3" s="76">
        <f t="shared" ref="O3:O34" si="4">(N3/6516)*100</f>
        <v>3.1000613873542049</v>
      </c>
      <c r="P3" s="17">
        <f>Wateroverlast!M3</f>
        <v>75.191890011825507</v>
      </c>
      <c r="Q3" s="17">
        <f>Wateroverlast!P3</f>
        <v>2.4050135376333799</v>
      </c>
      <c r="R3" s="77">
        <f t="shared" ref="R3:R34" si="5">(Q3/21.0333583033186)*100</f>
        <v>11.434282167170242</v>
      </c>
      <c r="S3" s="16">
        <f>Wateroverlast!Q3</f>
        <v>2</v>
      </c>
      <c r="T3" s="16">
        <f>Wateroverlast!R3</f>
        <v>1</v>
      </c>
      <c r="U3" s="76">
        <f t="shared" ref="U3:U34" si="6">(T3/39)*100</f>
        <v>2.5641025641025639</v>
      </c>
      <c r="V3" s="35">
        <f t="shared" ref="V3:V34" si="7">(O3+R3+U3)/3</f>
        <v>5.6994820395423362</v>
      </c>
      <c r="W3" s="19">
        <v>0</v>
      </c>
      <c r="X3" s="19">
        <f t="shared" ref="X3:X34" si="8">W3</f>
        <v>0</v>
      </c>
      <c r="Y3" s="92">
        <f>(Wateroverlast!U3/Wateroverlast!T3)*100</f>
        <v>7.167662466374483</v>
      </c>
      <c r="Z3" s="94">
        <f t="shared" ref="Z3:Z34" si="9">(Y3/46.6877887917123)*100</f>
        <v>15.352327989555242</v>
      </c>
      <c r="AA3" s="93">
        <f t="shared" ref="AA3:AA34" si="10">Z3</f>
        <v>15.352327989555242</v>
      </c>
      <c r="AB3" s="13" t="s">
        <v>121</v>
      </c>
      <c r="AC3" s="13" t="s">
        <v>121</v>
      </c>
      <c r="AD3" s="13" t="s">
        <v>121</v>
      </c>
      <c r="AE3" s="17">
        <f>Wateroverlast!X3</f>
        <v>75.191890011825507</v>
      </c>
      <c r="AF3" s="17">
        <f>Wateroverlast!AA3</f>
        <v>2.4050135376333799</v>
      </c>
      <c r="AG3" s="77">
        <f t="shared" ref="AG3:AG34" si="11">(AF3/21.0333583033186)*100</f>
        <v>11.434282167170242</v>
      </c>
      <c r="AH3" s="60">
        <f t="shared" ref="AH3:AH34" si="12">AG3</f>
        <v>11.434282167170242</v>
      </c>
      <c r="AI3" s="70">
        <f>Wateroverlast!AB3</f>
        <v>1</v>
      </c>
      <c r="AJ3" s="70">
        <f>Wateroverlast!AC3</f>
        <v>1</v>
      </c>
      <c r="AK3" s="75">
        <f t="shared" ref="AK3:AK34" si="13">(AJ3/13)*100</f>
        <v>7.6923076923076925</v>
      </c>
      <c r="AL3" s="36">
        <f t="shared" ref="AL3:AL34" si="14">AK3</f>
        <v>7.6923076923076925</v>
      </c>
      <c r="AM3" s="20">
        <v>50</v>
      </c>
      <c r="AN3" s="20">
        <f t="shared" ref="AN3:AN34" si="15">AM3</f>
        <v>50</v>
      </c>
      <c r="AO3" s="13">
        <v>50</v>
      </c>
      <c r="AP3" s="13">
        <f t="shared" ref="AP3:AP34" si="16">AO3</f>
        <v>50</v>
      </c>
      <c r="AQ3" s="72" t="s">
        <v>121</v>
      </c>
      <c r="AR3" s="17">
        <f>Wateroverlast!AG3</f>
        <v>75.191890011825507</v>
      </c>
      <c r="AS3" s="17">
        <v>56.432085440000002</v>
      </c>
      <c r="AT3" s="17">
        <v>14.835326930000001</v>
      </c>
      <c r="AU3" s="18">
        <f>Wateroverlast!AJ3</f>
        <v>2.4050135376333799</v>
      </c>
      <c r="AV3" s="77">
        <f t="shared" ref="AV3:AV34" si="17">(AU3/21.0333583033186)*100</f>
        <v>11.434282167170242</v>
      </c>
      <c r="AW3" s="16">
        <f>Wateroverlast!AK3</f>
        <v>0</v>
      </c>
      <c r="AX3" s="16">
        <f>Wateroverlast!AL3</f>
        <v>0</v>
      </c>
      <c r="AY3" s="73">
        <f t="shared" ref="AY3:AY34" si="18">(AX3/2)*100</f>
        <v>0</v>
      </c>
      <c r="AZ3" s="35">
        <f t="shared" ref="AZ3:AZ34" si="19">(AV3+AY3)/3</f>
        <v>3.8114273890567474</v>
      </c>
    </row>
    <row r="4" spans="1:52" x14ac:dyDescent="0.25">
      <c r="A4" s="4" t="s">
        <v>3</v>
      </c>
      <c r="B4" s="4" t="s">
        <v>2</v>
      </c>
      <c r="C4" s="13">
        <f>Wateroverlast!C4</f>
        <v>3683</v>
      </c>
      <c r="D4" s="13">
        <f>Wateroverlast!D4</f>
        <v>1033</v>
      </c>
      <c r="E4" s="79">
        <f t="shared" si="0"/>
        <v>15.85328422344997</v>
      </c>
      <c r="F4" s="14">
        <f>Wateroverlast!E4</f>
        <v>121.485532024412</v>
      </c>
      <c r="G4" s="14">
        <f>Wateroverlast!H4</f>
        <v>21.0333583033186</v>
      </c>
      <c r="H4" s="80">
        <f t="shared" si="1"/>
        <v>100</v>
      </c>
      <c r="I4" s="13">
        <f>Wateroverlast!I4</f>
        <v>2</v>
      </c>
      <c r="J4" s="13">
        <f>Wateroverlast!J4</f>
        <v>1</v>
      </c>
      <c r="K4" s="79">
        <f t="shared" si="2"/>
        <v>2.5641025641025639</v>
      </c>
      <c r="L4" s="57">
        <f t="shared" si="3"/>
        <v>39.472462262517517</v>
      </c>
      <c r="M4" s="16">
        <f>Wateroverlast!K4</f>
        <v>3683</v>
      </c>
      <c r="N4" s="16">
        <f>Wateroverlast!L4</f>
        <v>1033</v>
      </c>
      <c r="O4" s="76">
        <f t="shared" si="4"/>
        <v>15.85328422344997</v>
      </c>
      <c r="P4" s="17">
        <f>Wateroverlast!M4</f>
        <v>121.485532024412</v>
      </c>
      <c r="Q4" s="17">
        <f>Wateroverlast!P4</f>
        <v>21.0333583033186</v>
      </c>
      <c r="R4" s="77">
        <f t="shared" si="5"/>
        <v>100</v>
      </c>
      <c r="S4" s="16">
        <f>Wateroverlast!Q4</f>
        <v>2</v>
      </c>
      <c r="T4" s="16">
        <f>Wateroverlast!R4</f>
        <v>1</v>
      </c>
      <c r="U4" s="76">
        <f t="shared" si="6"/>
        <v>2.5641025641025639</v>
      </c>
      <c r="V4" s="35">
        <f t="shared" si="7"/>
        <v>39.472462262517517</v>
      </c>
      <c r="W4" s="19">
        <v>0</v>
      </c>
      <c r="X4" s="19">
        <f t="shared" si="8"/>
        <v>0</v>
      </c>
      <c r="Y4" s="92">
        <f>(Wateroverlast!U4/Wateroverlast!T4)*100</f>
        <v>0.61656349167532076</v>
      </c>
      <c r="Z4" s="94">
        <f t="shared" si="9"/>
        <v>1.320609751783252</v>
      </c>
      <c r="AA4" s="93">
        <f t="shared" si="10"/>
        <v>1.320609751783252</v>
      </c>
      <c r="AB4" s="13" t="s">
        <v>121</v>
      </c>
      <c r="AC4" s="13" t="s">
        <v>121</v>
      </c>
      <c r="AD4" s="13" t="s">
        <v>121</v>
      </c>
      <c r="AE4" s="17">
        <f>Wateroverlast!X4</f>
        <v>121.485532024412</v>
      </c>
      <c r="AF4" s="17">
        <f>Wateroverlast!AA4</f>
        <v>21.0333583033186</v>
      </c>
      <c r="AG4" s="77">
        <f t="shared" si="11"/>
        <v>100</v>
      </c>
      <c r="AH4" s="60">
        <f t="shared" si="12"/>
        <v>100</v>
      </c>
      <c r="AI4" s="70">
        <f>Wateroverlast!AB4</f>
        <v>1</v>
      </c>
      <c r="AJ4" s="70">
        <f>Wateroverlast!AC4</f>
        <v>0</v>
      </c>
      <c r="AK4" s="75">
        <f t="shared" si="13"/>
        <v>0</v>
      </c>
      <c r="AL4" s="36">
        <f t="shared" si="14"/>
        <v>0</v>
      </c>
      <c r="AM4" s="20">
        <v>100</v>
      </c>
      <c r="AN4" s="20">
        <f t="shared" si="15"/>
        <v>100</v>
      </c>
      <c r="AO4" s="13">
        <v>100</v>
      </c>
      <c r="AP4" s="13">
        <f t="shared" si="16"/>
        <v>100</v>
      </c>
      <c r="AQ4" s="72" t="s">
        <v>121</v>
      </c>
      <c r="AR4" s="17">
        <f>Wateroverlast!AG4</f>
        <v>121.485532024412</v>
      </c>
      <c r="AS4" s="17">
        <v>48.313499399999998</v>
      </c>
      <c r="AT4" s="17">
        <v>35.886651950000001</v>
      </c>
      <c r="AU4" s="18">
        <f>Wateroverlast!AJ4</f>
        <v>21.0333583033186</v>
      </c>
      <c r="AV4" s="77">
        <f t="shared" si="17"/>
        <v>100</v>
      </c>
      <c r="AW4" s="16">
        <f>Wateroverlast!AK4</f>
        <v>1</v>
      </c>
      <c r="AX4" s="16">
        <f>Wateroverlast!AL4</f>
        <v>0</v>
      </c>
      <c r="AY4" s="73">
        <f t="shared" si="18"/>
        <v>0</v>
      </c>
      <c r="AZ4" s="35">
        <f t="shared" si="19"/>
        <v>33.333333333333336</v>
      </c>
    </row>
    <row r="5" spans="1:52" x14ac:dyDescent="0.25">
      <c r="A5" s="4" t="s">
        <v>32</v>
      </c>
      <c r="B5" s="4" t="s">
        <v>34</v>
      </c>
      <c r="C5" s="13">
        <f>Wateroverlast!C5</f>
        <v>2668</v>
      </c>
      <c r="D5" s="13">
        <f>Wateroverlast!D5</f>
        <v>517</v>
      </c>
      <c r="E5" s="79">
        <f t="shared" si="0"/>
        <v>7.9343155310006148</v>
      </c>
      <c r="F5" s="14">
        <f>Wateroverlast!E5</f>
        <v>14.880374828563999</v>
      </c>
      <c r="G5" s="14">
        <f>Wateroverlast!H5</f>
        <v>1.39430484922507</v>
      </c>
      <c r="H5" s="80">
        <f t="shared" si="1"/>
        <v>6.6290167700185059</v>
      </c>
      <c r="I5" s="13">
        <f>Wateroverlast!I5</f>
        <v>4</v>
      </c>
      <c r="J5" s="13">
        <f>Wateroverlast!J5</f>
        <v>2</v>
      </c>
      <c r="K5" s="79">
        <f t="shared" si="2"/>
        <v>5.1282051282051277</v>
      </c>
      <c r="L5" s="57">
        <f t="shared" si="3"/>
        <v>6.5638458097414158</v>
      </c>
      <c r="M5" s="16">
        <f>Wateroverlast!K5</f>
        <v>2668</v>
      </c>
      <c r="N5" s="16">
        <f>Wateroverlast!L5</f>
        <v>517</v>
      </c>
      <c r="O5" s="76">
        <f t="shared" si="4"/>
        <v>7.9343155310006148</v>
      </c>
      <c r="P5" s="17">
        <f>Wateroverlast!M5</f>
        <v>14.880374828563999</v>
      </c>
      <c r="Q5" s="17">
        <f>Wateroverlast!P5</f>
        <v>1.39430484922507</v>
      </c>
      <c r="R5" s="77">
        <f t="shared" si="5"/>
        <v>6.6290167700185059</v>
      </c>
      <c r="S5" s="16">
        <f>Wateroverlast!Q5</f>
        <v>4</v>
      </c>
      <c r="T5" s="16">
        <f>Wateroverlast!R5</f>
        <v>2</v>
      </c>
      <c r="U5" s="76">
        <f t="shared" si="6"/>
        <v>5.1282051282051277</v>
      </c>
      <c r="V5" s="35">
        <f t="shared" si="7"/>
        <v>6.5638458097414158</v>
      </c>
      <c r="W5" s="19">
        <v>0</v>
      </c>
      <c r="X5" s="19">
        <f t="shared" si="8"/>
        <v>0</v>
      </c>
      <c r="Y5" s="92">
        <f>(Wateroverlast!U5/Wateroverlast!T5)*100</f>
        <v>0</v>
      </c>
      <c r="Z5" s="94">
        <f t="shared" si="9"/>
        <v>0</v>
      </c>
      <c r="AA5" s="93">
        <f t="shared" si="10"/>
        <v>0</v>
      </c>
      <c r="AB5" s="13" t="s">
        <v>121</v>
      </c>
      <c r="AC5" s="13" t="s">
        <v>121</v>
      </c>
      <c r="AD5" s="13" t="s">
        <v>121</v>
      </c>
      <c r="AE5" s="17">
        <f>Wateroverlast!X5</f>
        <v>14.880374828563999</v>
      </c>
      <c r="AF5" s="17">
        <f>Wateroverlast!AA5</f>
        <v>1.39430484922507</v>
      </c>
      <c r="AG5" s="77">
        <f t="shared" si="11"/>
        <v>6.6290167700185059</v>
      </c>
      <c r="AH5" s="60">
        <f t="shared" si="12"/>
        <v>6.6290167700185059</v>
      </c>
      <c r="AI5" s="70">
        <f>Wateroverlast!AB5</f>
        <v>1</v>
      </c>
      <c r="AJ5" s="70">
        <f>Wateroverlast!AC5</f>
        <v>1</v>
      </c>
      <c r="AK5" s="75">
        <f t="shared" si="13"/>
        <v>7.6923076923076925</v>
      </c>
      <c r="AL5" s="36">
        <f t="shared" si="14"/>
        <v>7.6923076923076925</v>
      </c>
      <c r="AM5" s="20">
        <v>50</v>
      </c>
      <c r="AN5" s="20">
        <f t="shared" si="15"/>
        <v>50</v>
      </c>
      <c r="AO5" s="13">
        <v>50</v>
      </c>
      <c r="AP5" s="13">
        <f t="shared" si="16"/>
        <v>50</v>
      </c>
      <c r="AQ5" s="72" t="s">
        <v>121</v>
      </c>
      <c r="AR5" s="17">
        <f>Wateroverlast!AG5</f>
        <v>14.880374828563999</v>
      </c>
      <c r="AS5" s="17">
        <v>1.9100869380000001</v>
      </c>
      <c r="AT5" s="17">
        <v>12.62744623</v>
      </c>
      <c r="AU5" s="18">
        <f>Wateroverlast!AJ5</f>
        <v>1.39430484922507</v>
      </c>
      <c r="AV5" s="77">
        <f t="shared" si="17"/>
        <v>6.6290167700185059</v>
      </c>
      <c r="AW5" s="16">
        <f>Wateroverlast!AK5</f>
        <v>0</v>
      </c>
      <c r="AX5" s="16">
        <f>Wateroverlast!AL5</f>
        <v>0</v>
      </c>
      <c r="AY5" s="73">
        <f t="shared" si="18"/>
        <v>0</v>
      </c>
      <c r="AZ5" s="35">
        <f t="shared" si="19"/>
        <v>2.2096722566728353</v>
      </c>
    </row>
    <row r="6" spans="1:52" x14ac:dyDescent="0.25">
      <c r="A6" s="4" t="s">
        <v>6</v>
      </c>
      <c r="B6" s="4" t="s">
        <v>6</v>
      </c>
      <c r="C6" s="13">
        <f>Wateroverlast!C6</f>
        <v>5716</v>
      </c>
      <c r="D6" s="13">
        <f>Wateroverlast!D6</f>
        <v>1135</v>
      </c>
      <c r="E6" s="79">
        <f t="shared" si="0"/>
        <v>17.418661755678329</v>
      </c>
      <c r="F6" s="14">
        <f>Wateroverlast!E6</f>
        <v>133.97212324543901</v>
      </c>
      <c r="G6" s="14">
        <f>Wateroverlast!H6</f>
        <v>10.6675586339624</v>
      </c>
      <c r="H6" s="80">
        <f t="shared" si="1"/>
        <v>50.71733424652065</v>
      </c>
      <c r="I6" s="13">
        <f>Wateroverlast!I6</f>
        <v>18</v>
      </c>
      <c r="J6" s="13">
        <f>Wateroverlast!J6</f>
        <v>12</v>
      </c>
      <c r="K6" s="79">
        <f t="shared" si="2"/>
        <v>30.76923076923077</v>
      </c>
      <c r="L6" s="57">
        <f t="shared" si="3"/>
        <v>32.968408923809918</v>
      </c>
      <c r="M6" s="16">
        <f>Wateroverlast!K6</f>
        <v>5716</v>
      </c>
      <c r="N6" s="16">
        <f>Wateroverlast!L6</f>
        <v>1135</v>
      </c>
      <c r="O6" s="76">
        <f t="shared" si="4"/>
        <v>17.418661755678329</v>
      </c>
      <c r="P6" s="17">
        <f>Wateroverlast!M6</f>
        <v>133.97212324543901</v>
      </c>
      <c r="Q6" s="17">
        <f>Wateroverlast!P6</f>
        <v>10.6675586339624</v>
      </c>
      <c r="R6" s="77">
        <f t="shared" si="5"/>
        <v>50.71733424652065</v>
      </c>
      <c r="S6" s="16">
        <f>Wateroverlast!Q6</f>
        <v>18</v>
      </c>
      <c r="T6" s="16">
        <f>Wateroverlast!R6</f>
        <v>12</v>
      </c>
      <c r="U6" s="76">
        <f t="shared" si="6"/>
        <v>30.76923076923077</v>
      </c>
      <c r="V6" s="35">
        <f t="shared" si="7"/>
        <v>32.968408923809918</v>
      </c>
      <c r="W6" s="19">
        <v>0</v>
      </c>
      <c r="X6" s="19">
        <f t="shared" si="8"/>
        <v>0</v>
      </c>
      <c r="Y6" s="92">
        <f>(Wateroverlast!U6/Wateroverlast!T6)*100</f>
        <v>0.89785641138405303</v>
      </c>
      <c r="Z6" s="94">
        <f t="shared" si="9"/>
        <v>1.9231075932716575</v>
      </c>
      <c r="AA6" s="93">
        <f t="shared" si="10"/>
        <v>1.9231075932716575</v>
      </c>
      <c r="AB6" s="13" t="s">
        <v>121</v>
      </c>
      <c r="AC6" s="13" t="s">
        <v>121</v>
      </c>
      <c r="AD6" s="13" t="s">
        <v>121</v>
      </c>
      <c r="AE6" s="17">
        <f>Wateroverlast!X6</f>
        <v>133.97212324543901</v>
      </c>
      <c r="AF6" s="17">
        <f>Wateroverlast!AA6</f>
        <v>10.6675586339624</v>
      </c>
      <c r="AG6" s="77">
        <f t="shared" si="11"/>
        <v>50.71733424652065</v>
      </c>
      <c r="AH6" s="60">
        <f t="shared" si="12"/>
        <v>50.71733424652065</v>
      </c>
      <c r="AI6" s="70">
        <f>Wateroverlast!AB6</f>
        <v>6</v>
      </c>
      <c r="AJ6" s="70">
        <f>Wateroverlast!AC6</f>
        <v>5</v>
      </c>
      <c r="AK6" s="75">
        <f t="shared" si="13"/>
        <v>38.461538461538467</v>
      </c>
      <c r="AL6" s="36">
        <f t="shared" si="14"/>
        <v>38.461538461538467</v>
      </c>
      <c r="AM6" s="20">
        <v>50</v>
      </c>
      <c r="AN6" s="20">
        <f t="shared" si="15"/>
        <v>50</v>
      </c>
      <c r="AO6" s="13">
        <v>100</v>
      </c>
      <c r="AP6" s="13">
        <f t="shared" si="16"/>
        <v>100</v>
      </c>
      <c r="AQ6" s="72" t="s">
        <v>121</v>
      </c>
      <c r="AR6" s="17">
        <f>Wateroverlast!AG6</f>
        <v>133.97212324543901</v>
      </c>
      <c r="AS6" s="17">
        <v>71.110235700000004</v>
      </c>
      <c r="AT6" s="17">
        <v>49.090984769999999</v>
      </c>
      <c r="AU6" s="18">
        <f>Wateroverlast!AJ6</f>
        <v>10.6675586339624</v>
      </c>
      <c r="AV6" s="77">
        <f t="shared" si="17"/>
        <v>50.71733424652065</v>
      </c>
      <c r="AW6" s="16">
        <f>Wateroverlast!AK6</f>
        <v>1</v>
      </c>
      <c r="AX6" s="16">
        <f>Wateroverlast!AL6</f>
        <v>1</v>
      </c>
      <c r="AY6" s="73">
        <f t="shared" si="18"/>
        <v>50</v>
      </c>
      <c r="AZ6" s="35">
        <f t="shared" si="19"/>
        <v>33.572444748840219</v>
      </c>
    </row>
    <row r="7" spans="1:52" x14ac:dyDescent="0.25">
      <c r="A7" s="4" t="s">
        <v>32</v>
      </c>
      <c r="B7" s="4" t="s">
        <v>40</v>
      </c>
      <c r="C7" s="13">
        <f>Wateroverlast!C7</f>
        <v>2902</v>
      </c>
      <c r="D7" s="13">
        <f>Wateroverlast!D7</f>
        <v>769</v>
      </c>
      <c r="E7" s="79">
        <f t="shared" si="0"/>
        <v>11.80171884591774</v>
      </c>
      <c r="F7" s="14">
        <f>Wateroverlast!E7</f>
        <v>19.9471700572572</v>
      </c>
      <c r="G7" s="14">
        <f>Wateroverlast!H7</f>
        <v>3.4246390591944298</v>
      </c>
      <c r="H7" s="80">
        <f t="shared" si="1"/>
        <v>16.281941332469469</v>
      </c>
      <c r="I7" s="13">
        <f>Wateroverlast!I7</f>
        <v>7</v>
      </c>
      <c r="J7" s="13">
        <f>Wateroverlast!J7</f>
        <v>5</v>
      </c>
      <c r="K7" s="79">
        <f t="shared" si="2"/>
        <v>12.820512820512819</v>
      </c>
      <c r="L7" s="57">
        <f t="shared" si="3"/>
        <v>13.634724332966677</v>
      </c>
      <c r="M7" s="16">
        <f>Wateroverlast!K7</f>
        <v>2902</v>
      </c>
      <c r="N7" s="16">
        <f>Wateroverlast!L7</f>
        <v>769</v>
      </c>
      <c r="O7" s="76">
        <f t="shared" si="4"/>
        <v>11.80171884591774</v>
      </c>
      <c r="P7" s="17">
        <f>Wateroverlast!M7</f>
        <v>19.9471700572572</v>
      </c>
      <c r="Q7" s="17">
        <f>Wateroverlast!P7</f>
        <v>3.4246390591944298</v>
      </c>
      <c r="R7" s="77">
        <f t="shared" si="5"/>
        <v>16.281941332469469</v>
      </c>
      <c r="S7" s="16">
        <f>Wateroverlast!Q7</f>
        <v>7</v>
      </c>
      <c r="T7" s="16">
        <f>Wateroverlast!R7</f>
        <v>5</v>
      </c>
      <c r="U7" s="76">
        <f t="shared" si="6"/>
        <v>12.820512820512819</v>
      </c>
      <c r="V7" s="35">
        <f t="shared" si="7"/>
        <v>13.634724332966677</v>
      </c>
      <c r="W7" s="19">
        <v>0</v>
      </c>
      <c r="X7" s="19">
        <f t="shared" si="8"/>
        <v>0</v>
      </c>
      <c r="Y7" s="92">
        <f>(Wateroverlast!U7/Wateroverlast!T7)*100</f>
        <v>2.4946921845274885E-3</v>
      </c>
      <c r="Z7" s="94">
        <f t="shared" si="9"/>
        <v>5.3433504757679365E-3</v>
      </c>
      <c r="AA7" s="93">
        <f t="shared" si="10"/>
        <v>5.3433504757679365E-3</v>
      </c>
      <c r="AB7" s="13" t="s">
        <v>121</v>
      </c>
      <c r="AC7" s="13" t="s">
        <v>121</v>
      </c>
      <c r="AD7" s="13" t="s">
        <v>121</v>
      </c>
      <c r="AE7" s="17">
        <f>Wateroverlast!X7</f>
        <v>19.9471700572572</v>
      </c>
      <c r="AF7" s="17">
        <f>Wateroverlast!AA7</f>
        <v>3.4246390591944298</v>
      </c>
      <c r="AG7" s="77">
        <f t="shared" si="11"/>
        <v>16.281941332469469</v>
      </c>
      <c r="AH7" s="60">
        <f t="shared" si="12"/>
        <v>16.281941332469469</v>
      </c>
      <c r="AI7" s="70">
        <f>Wateroverlast!AB7</f>
        <v>3</v>
      </c>
      <c r="AJ7" s="70">
        <f>Wateroverlast!AC7</f>
        <v>1</v>
      </c>
      <c r="AK7" s="75">
        <f t="shared" si="13"/>
        <v>7.6923076923076925</v>
      </c>
      <c r="AL7" s="36">
        <f t="shared" si="14"/>
        <v>7.6923076923076925</v>
      </c>
      <c r="AM7" s="20">
        <v>50</v>
      </c>
      <c r="AN7" s="20">
        <f t="shared" si="15"/>
        <v>50</v>
      </c>
      <c r="AO7" s="13">
        <v>50</v>
      </c>
      <c r="AP7" s="13">
        <f t="shared" si="16"/>
        <v>50</v>
      </c>
      <c r="AQ7" s="72" t="s">
        <v>121</v>
      </c>
      <c r="AR7" s="17">
        <f>Wateroverlast!AG7</f>
        <v>19.9471700572572</v>
      </c>
      <c r="AS7" s="17">
        <v>5.2848578359999996</v>
      </c>
      <c r="AT7" s="17">
        <v>12.35434583</v>
      </c>
      <c r="AU7" s="18">
        <f>Wateroverlast!AJ7</f>
        <v>3.4246390591944298</v>
      </c>
      <c r="AV7" s="77">
        <f t="shared" si="17"/>
        <v>16.281941332469469</v>
      </c>
      <c r="AW7" s="16">
        <f>Wateroverlast!AK7</f>
        <v>0</v>
      </c>
      <c r="AX7" s="16">
        <f>Wateroverlast!AL7</f>
        <v>0</v>
      </c>
      <c r="AY7" s="73">
        <f t="shared" si="18"/>
        <v>0</v>
      </c>
      <c r="AZ7" s="35">
        <f t="shared" si="19"/>
        <v>5.4273137774898226</v>
      </c>
    </row>
    <row r="8" spans="1:52" x14ac:dyDescent="0.25">
      <c r="A8" s="4" t="s">
        <v>15</v>
      </c>
      <c r="B8" s="4" t="s">
        <v>18</v>
      </c>
      <c r="C8" s="13">
        <f>Wateroverlast!C8</f>
        <v>5345</v>
      </c>
      <c r="D8" s="13">
        <f>Wateroverlast!D8</f>
        <v>1064</v>
      </c>
      <c r="E8" s="79">
        <f t="shared" si="0"/>
        <v>16.329036218538981</v>
      </c>
      <c r="F8" s="14">
        <f>Wateroverlast!E8</f>
        <v>99.705939760312404</v>
      </c>
      <c r="G8" s="14">
        <f>Wateroverlast!H8</f>
        <v>1.72105058985185</v>
      </c>
      <c r="H8" s="80">
        <f t="shared" si="1"/>
        <v>8.1824812045364439</v>
      </c>
      <c r="I8" s="13">
        <f>Wateroverlast!I8</f>
        <v>14</v>
      </c>
      <c r="J8" s="13">
        <f>Wateroverlast!J8</f>
        <v>11</v>
      </c>
      <c r="K8" s="79">
        <f t="shared" si="2"/>
        <v>28.205128205128204</v>
      </c>
      <c r="L8" s="57">
        <f t="shared" si="3"/>
        <v>17.572215209401211</v>
      </c>
      <c r="M8" s="16">
        <f>Wateroverlast!K8</f>
        <v>5345</v>
      </c>
      <c r="N8" s="16">
        <f>Wateroverlast!L8</f>
        <v>1064</v>
      </c>
      <c r="O8" s="76">
        <f t="shared" si="4"/>
        <v>16.329036218538981</v>
      </c>
      <c r="P8" s="17">
        <f>Wateroverlast!M8</f>
        <v>99.705939760312404</v>
      </c>
      <c r="Q8" s="17">
        <f>Wateroverlast!P8</f>
        <v>1.72105058985185</v>
      </c>
      <c r="R8" s="77">
        <f t="shared" si="5"/>
        <v>8.1824812045364439</v>
      </c>
      <c r="S8" s="16">
        <f>Wateroverlast!Q8</f>
        <v>14</v>
      </c>
      <c r="T8" s="16">
        <f>Wateroverlast!R8</f>
        <v>11</v>
      </c>
      <c r="U8" s="76">
        <f t="shared" si="6"/>
        <v>28.205128205128204</v>
      </c>
      <c r="V8" s="35">
        <f t="shared" si="7"/>
        <v>17.572215209401211</v>
      </c>
      <c r="W8" s="19">
        <v>0</v>
      </c>
      <c r="X8" s="19">
        <f t="shared" si="8"/>
        <v>0</v>
      </c>
      <c r="Y8" s="92">
        <f>(Wateroverlast!U8/Wateroverlast!T8)*100</f>
        <v>6.5987577863896654</v>
      </c>
      <c r="Z8" s="94">
        <f t="shared" si="9"/>
        <v>14.133798059763825</v>
      </c>
      <c r="AA8" s="93">
        <f t="shared" si="10"/>
        <v>14.133798059763825</v>
      </c>
      <c r="AB8" s="13" t="s">
        <v>121</v>
      </c>
      <c r="AC8" s="13" t="s">
        <v>121</v>
      </c>
      <c r="AD8" s="13" t="s">
        <v>121</v>
      </c>
      <c r="AE8" s="17">
        <f>Wateroverlast!X8</f>
        <v>99.705939760312404</v>
      </c>
      <c r="AF8" s="17">
        <f>Wateroverlast!AA8</f>
        <v>1.72105058985185</v>
      </c>
      <c r="AG8" s="77">
        <f t="shared" si="11"/>
        <v>8.1824812045364439</v>
      </c>
      <c r="AH8" s="60">
        <f t="shared" si="12"/>
        <v>8.1824812045364439</v>
      </c>
      <c r="AI8" s="70">
        <f>Wateroverlast!AB8</f>
        <v>7</v>
      </c>
      <c r="AJ8" s="70">
        <f>Wateroverlast!AC8</f>
        <v>4</v>
      </c>
      <c r="AK8" s="75">
        <f t="shared" si="13"/>
        <v>30.76923076923077</v>
      </c>
      <c r="AL8" s="36">
        <f t="shared" si="14"/>
        <v>30.76923076923077</v>
      </c>
      <c r="AM8" s="20">
        <v>100</v>
      </c>
      <c r="AN8" s="20">
        <f t="shared" si="15"/>
        <v>100</v>
      </c>
      <c r="AO8" s="13">
        <v>50</v>
      </c>
      <c r="AP8" s="13">
        <f t="shared" si="16"/>
        <v>50</v>
      </c>
      <c r="AQ8" s="72" t="s">
        <v>121</v>
      </c>
      <c r="AR8" s="17">
        <f>Wateroverlast!AG8</f>
        <v>99.705939760312404</v>
      </c>
      <c r="AS8" s="17">
        <v>60.048840589999998</v>
      </c>
      <c r="AT8" s="17">
        <v>25.732606730000001</v>
      </c>
      <c r="AU8" s="18">
        <f>Wateroverlast!AJ8</f>
        <v>1.72105058985185</v>
      </c>
      <c r="AV8" s="77">
        <f t="shared" si="17"/>
        <v>8.1824812045364439</v>
      </c>
      <c r="AW8" s="16">
        <f>Wateroverlast!AK8</f>
        <v>0</v>
      </c>
      <c r="AX8" s="16">
        <f>Wateroverlast!AL8</f>
        <v>0</v>
      </c>
      <c r="AY8" s="73">
        <f t="shared" si="18"/>
        <v>0</v>
      </c>
      <c r="AZ8" s="35">
        <f t="shared" si="19"/>
        <v>2.7274937348454813</v>
      </c>
    </row>
    <row r="9" spans="1:52" x14ac:dyDescent="0.25">
      <c r="A9" s="4" t="s">
        <v>147</v>
      </c>
      <c r="B9" s="4" t="s">
        <v>150</v>
      </c>
      <c r="C9" s="13">
        <f>Wateroverlast!C9</f>
        <v>153</v>
      </c>
      <c r="D9" s="13">
        <f>Wateroverlast!D9</f>
        <v>104</v>
      </c>
      <c r="E9" s="79">
        <f t="shared" si="0"/>
        <v>1.596071209330878</v>
      </c>
      <c r="F9" s="14">
        <f>Wateroverlast!E9</f>
        <v>4.3832724574548099</v>
      </c>
      <c r="G9" s="14">
        <f>Wateroverlast!H9</f>
        <v>1.54288436481022</v>
      </c>
      <c r="H9" s="80">
        <f t="shared" si="1"/>
        <v>7.3354161639836031</v>
      </c>
      <c r="I9" s="13">
        <f>Wateroverlast!I9</f>
        <v>1</v>
      </c>
      <c r="J9" s="13">
        <f>Wateroverlast!J9</f>
        <v>1</v>
      </c>
      <c r="K9" s="79">
        <f t="shared" si="2"/>
        <v>2.5641025641025639</v>
      </c>
      <c r="L9" s="57">
        <f t="shared" si="3"/>
        <v>3.8318633124723482</v>
      </c>
      <c r="M9" s="16">
        <f>Wateroverlast!K9</f>
        <v>153</v>
      </c>
      <c r="N9" s="16">
        <f>Wateroverlast!L9</f>
        <v>104</v>
      </c>
      <c r="O9" s="76">
        <f t="shared" si="4"/>
        <v>1.596071209330878</v>
      </c>
      <c r="P9" s="17">
        <f>Wateroverlast!M9</f>
        <v>4.3832724574548099</v>
      </c>
      <c r="Q9" s="17">
        <f>Wateroverlast!P9</f>
        <v>1.54288436481022</v>
      </c>
      <c r="R9" s="77">
        <f t="shared" si="5"/>
        <v>7.3354161639836031</v>
      </c>
      <c r="S9" s="16">
        <f>Wateroverlast!Q9</f>
        <v>1</v>
      </c>
      <c r="T9" s="16">
        <f>Wateroverlast!R9</f>
        <v>1</v>
      </c>
      <c r="U9" s="76">
        <f t="shared" si="6"/>
        <v>2.5641025641025639</v>
      </c>
      <c r="V9" s="35">
        <f t="shared" si="7"/>
        <v>3.8318633124723482</v>
      </c>
      <c r="W9" s="19">
        <v>0</v>
      </c>
      <c r="X9" s="19">
        <f t="shared" si="8"/>
        <v>0</v>
      </c>
      <c r="Y9" s="92">
        <f>(Wateroverlast!U9/Wateroverlast!T9)*100</f>
        <v>0</v>
      </c>
      <c r="Z9" s="94">
        <f t="shared" si="9"/>
        <v>0</v>
      </c>
      <c r="AA9" s="93">
        <f t="shared" si="10"/>
        <v>0</v>
      </c>
      <c r="AB9" s="13" t="s">
        <v>121</v>
      </c>
      <c r="AC9" s="13" t="s">
        <v>121</v>
      </c>
      <c r="AD9" s="13" t="s">
        <v>121</v>
      </c>
      <c r="AE9" s="17">
        <f>Wateroverlast!X9</f>
        <v>4.3832724574548099</v>
      </c>
      <c r="AF9" s="17">
        <f>Wateroverlast!AA9</f>
        <v>1.54288436481022</v>
      </c>
      <c r="AG9" s="77">
        <f t="shared" si="11"/>
        <v>7.3354161639836031</v>
      </c>
      <c r="AH9" s="60">
        <f t="shared" si="12"/>
        <v>7.3354161639836031</v>
      </c>
      <c r="AI9" s="70">
        <f>Wateroverlast!AB9</f>
        <v>0</v>
      </c>
      <c r="AJ9" s="70">
        <f>Wateroverlast!AC9</f>
        <v>0</v>
      </c>
      <c r="AK9" s="75">
        <f t="shared" si="13"/>
        <v>0</v>
      </c>
      <c r="AL9" s="36">
        <f t="shared" si="14"/>
        <v>0</v>
      </c>
      <c r="AM9" s="20">
        <v>0</v>
      </c>
      <c r="AN9" s="20">
        <f t="shared" si="15"/>
        <v>0</v>
      </c>
      <c r="AO9" s="13">
        <v>0</v>
      </c>
      <c r="AP9" s="13">
        <f t="shared" si="16"/>
        <v>0</v>
      </c>
      <c r="AQ9" s="72" t="s">
        <v>121</v>
      </c>
      <c r="AR9" s="17">
        <f>Wateroverlast!AG9</f>
        <v>4.3832724574548099</v>
      </c>
      <c r="AS9" s="17"/>
      <c r="AT9" s="17"/>
      <c r="AU9" s="18">
        <f>Wateroverlast!AJ9</f>
        <v>1.54288436481022</v>
      </c>
      <c r="AV9" s="77">
        <f t="shared" si="17"/>
        <v>7.3354161639836031</v>
      </c>
      <c r="AW9" s="16">
        <f>Wateroverlast!AK9</f>
        <v>1</v>
      </c>
      <c r="AX9" s="16">
        <f>Wateroverlast!AL9</f>
        <v>0</v>
      </c>
      <c r="AY9" s="73">
        <f t="shared" si="18"/>
        <v>0</v>
      </c>
      <c r="AZ9" s="35">
        <f t="shared" si="19"/>
        <v>2.4451387213278677</v>
      </c>
    </row>
    <row r="10" spans="1:52" x14ac:dyDescent="0.25">
      <c r="A10" s="4" t="s">
        <v>147</v>
      </c>
      <c r="B10" s="4" t="s">
        <v>157</v>
      </c>
      <c r="C10" s="13">
        <f>Wateroverlast!C10</f>
        <v>314</v>
      </c>
      <c r="D10" s="13">
        <f>Wateroverlast!D10</f>
        <v>177</v>
      </c>
      <c r="E10" s="79">
        <f t="shared" si="0"/>
        <v>2.7163904235727441</v>
      </c>
      <c r="F10" s="14">
        <f>Wateroverlast!E10</f>
        <v>8.0790382046415203</v>
      </c>
      <c r="G10" s="14">
        <f>Wateroverlast!H10</f>
        <v>1.2504478989911501</v>
      </c>
      <c r="H10" s="80">
        <f t="shared" si="1"/>
        <v>5.9450701165198945</v>
      </c>
      <c r="I10" s="13">
        <f>Wateroverlast!I10</f>
        <v>1</v>
      </c>
      <c r="J10" s="13">
        <f>Wateroverlast!J10</f>
        <v>1</v>
      </c>
      <c r="K10" s="79">
        <f t="shared" si="2"/>
        <v>2.5641025641025639</v>
      </c>
      <c r="L10" s="57">
        <f t="shared" si="3"/>
        <v>3.7418543680650678</v>
      </c>
      <c r="M10" s="16">
        <f>Wateroverlast!K10</f>
        <v>314</v>
      </c>
      <c r="N10" s="16">
        <f>Wateroverlast!L10</f>
        <v>177</v>
      </c>
      <c r="O10" s="76">
        <f t="shared" si="4"/>
        <v>2.7163904235727441</v>
      </c>
      <c r="P10" s="17">
        <f>Wateroverlast!M10</f>
        <v>8.0790382046415203</v>
      </c>
      <c r="Q10" s="17">
        <f>Wateroverlast!P10</f>
        <v>1.2504478989911501</v>
      </c>
      <c r="R10" s="77">
        <f t="shared" si="5"/>
        <v>5.9450701165198945</v>
      </c>
      <c r="S10" s="16">
        <f>Wateroverlast!Q10</f>
        <v>1</v>
      </c>
      <c r="T10" s="16">
        <f>Wateroverlast!R10</f>
        <v>1</v>
      </c>
      <c r="U10" s="76">
        <f t="shared" si="6"/>
        <v>2.5641025641025639</v>
      </c>
      <c r="V10" s="35">
        <f t="shared" si="7"/>
        <v>3.7418543680650678</v>
      </c>
      <c r="W10" s="19">
        <v>0</v>
      </c>
      <c r="X10" s="19">
        <f t="shared" si="8"/>
        <v>0</v>
      </c>
      <c r="Y10" s="92">
        <f>(Wateroverlast!U10/Wateroverlast!T10)*100</f>
        <v>0</v>
      </c>
      <c r="Z10" s="94">
        <f t="shared" si="9"/>
        <v>0</v>
      </c>
      <c r="AA10" s="93">
        <f t="shared" si="10"/>
        <v>0</v>
      </c>
      <c r="AB10" s="13" t="s">
        <v>121</v>
      </c>
      <c r="AC10" s="13" t="s">
        <v>121</v>
      </c>
      <c r="AD10" s="13" t="s">
        <v>121</v>
      </c>
      <c r="AE10" s="17">
        <f>Wateroverlast!X10</f>
        <v>8.0790382046415203</v>
      </c>
      <c r="AF10" s="17">
        <f>Wateroverlast!AA10</f>
        <v>1.2504478989911501</v>
      </c>
      <c r="AG10" s="77">
        <f t="shared" si="11"/>
        <v>5.9450701165198945</v>
      </c>
      <c r="AH10" s="60">
        <f t="shared" si="12"/>
        <v>5.9450701165198945</v>
      </c>
      <c r="AI10" s="70">
        <f>Wateroverlast!AB10</f>
        <v>0</v>
      </c>
      <c r="AJ10" s="70">
        <f>Wateroverlast!AC10</f>
        <v>0</v>
      </c>
      <c r="AK10" s="75">
        <f t="shared" si="13"/>
        <v>0</v>
      </c>
      <c r="AL10" s="36">
        <f t="shared" si="14"/>
        <v>0</v>
      </c>
      <c r="AM10" s="20">
        <v>0</v>
      </c>
      <c r="AN10" s="20">
        <f t="shared" si="15"/>
        <v>0</v>
      </c>
      <c r="AO10" s="13">
        <v>0</v>
      </c>
      <c r="AP10" s="13">
        <f t="shared" si="16"/>
        <v>0</v>
      </c>
      <c r="AQ10" s="72" t="s">
        <v>121</v>
      </c>
      <c r="AR10" s="17">
        <f>Wateroverlast!AG10</f>
        <v>8.0790382046415203</v>
      </c>
      <c r="AS10" s="17"/>
      <c r="AT10" s="17"/>
      <c r="AU10" s="18">
        <f>Wateroverlast!AJ10</f>
        <v>1.2504478989911501</v>
      </c>
      <c r="AV10" s="77">
        <f t="shared" si="17"/>
        <v>5.9450701165198945</v>
      </c>
      <c r="AW10" s="16">
        <f>Wateroverlast!AK10</f>
        <v>0</v>
      </c>
      <c r="AX10" s="16">
        <f>Wateroverlast!AL10</f>
        <v>0</v>
      </c>
      <c r="AY10" s="73">
        <f t="shared" si="18"/>
        <v>0</v>
      </c>
      <c r="AZ10" s="35">
        <f t="shared" si="19"/>
        <v>1.9816900388399648</v>
      </c>
    </row>
    <row r="11" spans="1:52" x14ac:dyDescent="0.25">
      <c r="A11" s="4" t="s">
        <v>147</v>
      </c>
      <c r="B11" s="4" t="s">
        <v>151</v>
      </c>
      <c r="C11" s="13">
        <f>Wateroverlast!C11</f>
        <v>25</v>
      </c>
      <c r="D11" s="13">
        <f>Wateroverlast!D11</f>
        <v>12</v>
      </c>
      <c r="E11" s="79">
        <f t="shared" si="0"/>
        <v>0.18416206261510129</v>
      </c>
      <c r="F11" s="14">
        <f>Wateroverlast!E11</f>
        <v>3.7354952909821502</v>
      </c>
      <c r="G11" s="14">
        <f>Wateroverlast!H11</f>
        <v>0.32357413788796202</v>
      </c>
      <c r="H11" s="80">
        <f t="shared" si="1"/>
        <v>1.5383855170522587</v>
      </c>
      <c r="I11" s="13">
        <f>Wateroverlast!I11</f>
        <v>0</v>
      </c>
      <c r="J11" s="13">
        <f>Wateroverlast!J11</f>
        <v>0</v>
      </c>
      <c r="K11" s="79">
        <f t="shared" si="2"/>
        <v>0</v>
      </c>
      <c r="L11" s="57">
        <f t="shared" si="3"/>
        <v>0.57418252655578661</v>
      </c>
      <c r="M11" s="16">
        <f>Wateroverlast!K11</f>
        <v>25</v>
      </c>
      <c r="N11" s="16">
        <f>Wateroverlast!L11</f>
        <v>12</v>
      </c>
      <c r="O11" s="76">
        <f t="shared" si="4"/>
        <v>0.18416206261510129</v>
      </c>
      <c r="P11" s="17">
        <f>Wateroverlast!M11</f>
        <v>3.7354952909821502</v>
      </c>
      <c r="Q11" s="17">
        <f>Wateroverlast!P11</f>
        <v>0.32357413788796202</v>
      </c>
      <c r="R11" s="77">
        <f t="shared" si="5"/>
        <v>1.5383855170522587</v>
      </c>
      <c r="S11" s="16">
        <f>Wateroverlast!Q11</f>
        <v>0</v>
      </c>
      <c r="T11" s="16">
        <f>Wateroverlast!R11</f>
        <v>0</v>
      </c>
      <c r="U11" s="76">
        <f t="shared" si="6"/>
        <v>0</v>
      </c>
      <c r="V11" s="35">
        <f t="shared" si="7"/>
        <v>0.57418252655578661</v>
      </c>
      <c r="W11" s="19">
        <v>0</v>
      </c>
      <c r="X11" s="19">
        <f t="shared" si="8"/>
        <v>0</v>
      </c>
      <c r="Y11" s="92">
        <f>(Wateroverlast!U11/Wateroverlast!T11)*100</f>
        <v>1.3392160531518937</v>
      </c>
      <c r="Z11" s="94">
        <f t="shared" si="9"/>
        <v>2.8684503760212827</v>
      </c>
      <c r="AA11" s="93">
        <f t="shared" si="10"/>
        <v>2.8684503760212827</v>
      </c>
      <c r="AB11" s="13" t="s">
        <v>121</v>
      </c>
      <c r="AC11" s="13" t="s">
        <v>121</v>
      </c>
      <c r="AD11" s="13" t="s">
        <v>121</v>
      </c>
      <c r="AE11" s="17">
        <f>Wateroverlast!X11</f>
        <v>3.7354952909821502</v>
      </c>
      <c r="AF11" s="17">
        <f>Wateroverlast!AA11</f>
        <v>0.32357413788796202</v>
      </c>
      <c r="AG11" s="77">
        <f t="shared" si="11"/>
        <v>1.5383855170522587</v>
      </c>
      <c r="AH11" s="60">
        <f t="shared" si="12"/>
        <v>1.5383855170522587</v>
      </c>
      <c r="AI11" s="70">
        <f>Wateroverlast!AB11</f>
        <v>0</v>
      </c>
      <c r="AJ11" s="70">
        <f>Wateroverlast!AC11</f>
        <v>0</v>
      </c>
      <c r="AK11" s="75">
        <f t="shared" si="13"/>
        <v>0</v>
      </c>
      <c r="AL11" s="36">
        <f t="shared" si="14"/>
        <v>0</v>
      </c>
      <c r="AM11" s="20">
        <v>0</v>
      </c>
      <c r="AN11" s="20">
        <f t="shared" si="15"/>
        <v>0</v>
      </c>
      <c r="AO11" s="13">
        <v>0</v>
      </c>
      <c r="AP11" s="13">
        <f t="shared" si="16"/>
        <v>0</v>
      </c>
      <c r="AQ11" s="72" t="s">
        <v>121</v>
      </c>
      <c r="AR11" s="17">
        <f>Wateroverlast!AG11</f>
        <v>3.7354952909821502</v>
      </c>
      <c r="AS11" s="17"/>
      <c r="AT11" s="17"/>
      <c r="AU11" s="18">
        <f>Wateroverlast!AJ11</f>
        <v>0.32357413788796202</v>
      </c>
      <c r="AV11" s="77">
        <f t="shared" si="17"/>
        <v>1.5383855170522587</v>
      </c>
      <c r="AW11" s="16">
        <f>Wateroverlast!AK11</f>
        <v>0</v>
      </c>
      <c r="AX11" s="16">
        <f>Wateroverlast!AL11</f>
        <v>0</v>
      </c>
      <c r="AY11" s="73">
        <f t="shared" si="18"/>
        <v>0</v>
      </c>
      <c r="AZ11" s="35">
        <f t="shared" si="19"/>
        <v>0.51279517235075289</v>
      </c>
    </row>
    <row r="12" spans="1:52" x14ac:dyDescent="0.25">
      <c r="A12" s="4" t="s">
        <v>32</v>
      </c>
      <c r="B12" s="4" t="s">
        <v>43</v>
      </c>
      <c r="C12" s="13">
        <f>Wateroverlast!C12</f>
        <v>13</v>
      </c>
      <c r="D12" s="13">
        <f>Wateroverlast!D12</f>
        <v>7</v>
      </c>
      <c r="E12" s="79">
        <f t="shared" si="0"/>
        <v>0.10742786985880909</v>
      </c>
      <c r="F12" s="14">
        <f>Wateroverlast!E12</f>
        <v>2.7839312685122199</v>
      </c>
      <c r="G12" s="14">
        <f>Wateroverlast!H12</f>
        <v>0</v>
      </c>
      <c r="H12" s="80">
        <f t="shared" si="1"/>
        <v>0</v>
      </c>
      <c r="I12" s="13">
        <f>Wateroverlast!I12</f>
        <v>6</v>
      </c>
      <c r="J12" s="13">
        <f>Wateroverlast!J12</f>
        <v>6</v>
      </c>
      <c r="K12" s="79">
        <f t="shared" si="2"/>
        <v>15.384615384615385</v>
      </c>
      <c r="L12" s="57">
        <f t="shared" si="3"/>
        <v>5.1640144181580645</v>
      </c>
      <c r="M12" s="16">
        <f>Wateroverlast!K12</f>
        <v>13</v>
      </c>
      <c r="N12" s="16">
        <f>Wateroverlast!L12</f>
        <v>7</v>
      </c>
      <c r="O12" s="76">
        <f t="shared" si="4"/>
        <v>0.10742786985880909</v>
      </c>
      <c r="P12" s="17">
        <f>Wateroverlast!M12</f>
        <v>2.7839312685122199</v>
      </c>
      <c r="Q12" s="17">
        <f>Wateroverlast!P12</f>
        <v>0</v>
      </c>
      <c r="R12" s="77">
        <f t="shared" si="5"/>
        <v>0</v>
      </c>
      <c r="S12" s="16">
        <f>Wateroverlast!Q12</f>
        <v>6</v>
      </c>
      <c r="T12" s="16">
        <f>Wateroverlast!R12</f>
        <v>6</v>
      </c>
      <c r="U12" s="76">
        <f t="shared" si="6"/>
        <v>15.384615384615385</v>
      </c>
      <c r="V12" s="35">
        <f t="shared" si="7"/>
        <v>5.1640144181580645</v>
      </c>
      <c r="W12" s="19">
        <v>0</v>
      </c>
      <c r="X12" s="19">
        <f t="shared" si="8"/>
        <v>0</v>
      </c>
      <c r="Y12" s="92">
        <f>(Wateroverlast!U12/Wateroverlast!T12)*100</f>
        <v>0.177129610146049</v>
      </c>
      <c r="Z12" s="94">
        <f t="shared" si="9"/>
        <v>0.37939173117894981</v>
      </c>
      <c r="AA12" s="93">
        <f t="shared" si="10"/>
        <v>0.37939173117894981</v>
      </c>
      <c r="AB12" s="13" t="s">
        <v>121</v>
      </c>
      <c r="AC12" s="13" t="s">
        <v>121</v>
      </c>
      <c r="AD12" s="13" t="s">
        <v>121</v>
      </c>
      <c r="AE12" s="17">
        <f>Wateroverlast!X12</f>
        <v>2.7839312685122199</v>
      </c>
      <c r="AF12" s="17">
        <f>Wateroverlast!AA12</f>
        <v>0</v>
      </c>
      <c r="AG12" s="77">
        <f t="shared" si="11"/>
        <v>0</v>
      </c>
      <c r="AH12" s="60">
        <f t="shared" si="12"/>
        <v>0</v>
      </c>
      <c r="AI12" s="70">
        <f>Wateroverlast!AB12</f>
        <v>2</v>
      </c>
      <c r="AJ12" s="70">
        <f>Wateroverlast!AC12</f>
        <v>2</v>
      </c>
      <c r="AK12" s="75">
        <f t="shared" si="13"/>
        <v>15.384615384615385</v>
      </c>
      <c r="AL12" s="36">
        <f t="shared" si="14"/>
        <v>15.384615384615385</v>
      </c>
      <c r="AM12" s="20">
        <v>0</v>
      </c>
      <c r="AN12" s="20">
        <f t="shared" si="15"/>
        <v>0</v>
      </c>
      <c r="AO12" s="13">
        <v>0</v>
      </c>
      <c r="AP12" s="13">
        <f t="shared" si="16"/>
        <v>0</v>
      </c>
      <c r="AQ12" s="72" t="s">
        <v>121</v>
      </c>
      <c r="AR12" s="17">
        <f>Wateroverlast!AG12</f>
        <v>2.7839312685122199</v>
      </c>
      <c r="AS12" s="17">
        <v>3.8665044389999998</v>
      </c>
      <c r="AT12" s="17">
        <v>0.14253758599999999</v>
      </c>
      <c r="AU12" s="18">
        <f>Wateroverlast!AJ12</f>
        <v>0</v>
      </c>
      <c r="AV12" s="77">
        <f t="shared" si="17"/>
        <v>0</v>
      </c>
      <c r="AW12" s="16">
        <f>Wateroverlast!AK12</f>
        <v>0</v>
      </c>
      <c r="AX12" s="16">
        <f>Wateroverlast!AL12</f>
        <v>0</v>
      </c>
      <c r="AY12" s="73">
        <f t="shared" si="18"/>
        <v>0</v>
      </c>
      <c r="AZ12" s="35">
        <f t="shared" si="19"/>
        <v>0</v>
      </c>
    </row>
    <row r="13" spans="1:52" x14ac:dyDescent="0.25">
      <c r="A13" s="4" t="s">
        <v>15</v>
      </c>
      <c r="B13" s="4" t="s">
        <v>21</v>
      </c>
      <c r="C13" s="13">
        <f>Wateroverlast!C13</f>
        <v>4155</v>
      </c>
      <c r="D13" s="13">
        <f>Wateroverlast!D13</f>
        <v>1739</v>
      </c>
      <c r="E13" s="79">
        <f t="shared" si="0"/>
        <v>26.688152240638431</v>
      </c>
      <c r="F13" s="14">
        <f>Wateroverlast!E13</f>
        <v>44.124147268468903</v>
      </c>
      <c r="G13" s="14">
        <f>Wateroverlast!H13</f>
        <v>5.6562099641983501</v>
      </c>
      <c r="H13" s="80">
        <f t="shared" si="1"/>
        <v>26.891616082563118</v>
      </c>
      <c r="I13" s="13">
        <f>Wateroverlast!I13</f>
        <v>60</v>
      </c>
      <c r="J13" s="13">
        <f>Wateroverlast!J13</f>
        <v>39</v>
      </c>
      <c r="K13" s="79">
        <f t="shared" si="2"/>
        <v>100</v>
      </c>
      <c r="L13" s="57">
        <f t="shared" si="3"/>
        <v>51.193256107733852</v>
      </c>
      <c r="M13" s="16">
        <f>Wateroverlast!K13</f>
        <v>4155</v>
      </c>
      <c r="N13" s="16">
        <f>Wateroverlast!L13</f>
        <v>1739</v>
      </c>
      <c r="O13" s="76">
        <f t="shared" si="4"/>
        <v>26.688152240638431</v>
      </c>
      <c r="P13" s="17">
        <f>Wateroverlast!M13</f>
        <v>44.124147268468903</v>
      </c>
      <c r="Q13" s="17">
        <f>Wateroverlast!P13</f>
        <v>5.6562099641983501</v>
      </c>
      <c r="R13" s="77">
        <f t="shared" si="5"/>
        <v>26.891616082563118</v>
      </c>
      <c r="S13" s="16">
        <f>Wateroverlast!Q13</f>
        <v>60</v>
      </c>
      <c r="T13" s="16">
        <f>Wateroverlast!R13</f>
        <v>39</v>
      </c>
      <c r="U13" s="76">
        <f t="shared" si="6"/>
        <v>100</v>
      </c>
      <c r="V13" s="35">
        <f t="shared" si="7"/>
        <v>51.193256107733852</v>
      </c>
      <c r="W13" s="19">
        <v>0</v>
      </c>
      <c r="X13" s="19">
        <f t="shared" si="8"/>
        <v>0</v>
      </c>
      <c r="Y13" s="92">
        <f>(Wateroverlast!U13/Wateroverlast!T13)*100</f>
        <v>0</v>
      </c>
      <c r="Z13" s="94">
        <f t="shared" si="9"/>
        <v>0</v>
      </c>
      <c r="AA13" s="93">
        <f t="shared" si="10"/>
        <v>0</v>
      </c>
      <c r="AB13" s="13" t="s">
        <v>121</v>
      </c>
      <c r="AC13" s="13" t="s">
        <v>121</v>
      </c>
      <c r="AD13" s="13" t="s">
        <v>121</v>
      </c>
      <c r="AE13" s="17">
        <f>Wateroverlast!X13</f>
        <v>44.124147268468903</v>
      </c>
      <c r="AF13" s="17">
        <f>Wateroverlast!AA13</f>
        <v>5.6562099641983501</v>
      </c>
      <c r="AG13" s="77">
        <f t="shared" si="11"/>
        <v>26.891616082563118</v>
      </c>
      <c r="AH13" s="60">
        <f t="shared" si="12"/>
        <v>26.891616082563118</v>
      </c>
      <c r="AI13" s="70">
        <f>Wateroverlast!AB13</f>
        <v>10</v>
      </c>
      <c r="AJ13" s="70">
        <f>Wateroverlast!AC13</f>
        <v>4</v>
      </c>
      <c r="AK13" s="75">
        <f t="shared" si="13"/>
        <v>30.76923076923077</v>
      </c>
      <c r="AL13" s="36">
        <f t="shared" si="14"/>
        <v>30.76923076923077</v>
      </c>
      <c r="AM13" s="20">
        <v>100</v>
      </c>
      <c r="AN13" s="20">
        <f t="shared" si="15"/>
        <v>100</v>
      </c>
      <c r="AO13" s="13">
        <v>50</v>
      </c>
      <c r="AP13" s="13">
        <f t="shared" si="16"/>
        <v>50</v>
      </c>
      <c r="AQ13" s="72" t="s">
        <v>121</v>
      </c>
      <c r="AR13" s="17">
        <f>Wateroverlast!AG13</f>
        <v>44.124147268468903</v>
      </c>
      <c r="AS13" s="17">
        <v>19.81647062</v>
      </c>
      <c r="AT13" s="17">
        <v>17.186053860000001</v>
      </c>
      <c r="AU13" s="18">
        <f>Wateroverlast!AJ13</f>
        <v>5.6562099641983501</v>
      </c>
      <c r="AV13" s="77">
        <f t="shared" si="17"/>
        <v>26.891616082563118</v>
      </c>
      <c r="AW13" s="16">
        <f>Wateroverlast!AK13</f>
        <v>3</v>
      </c>
      <c r="AX13" s="16">
        <f>Wateroverlast!AL13</f>
        <v>1</v>
      </c>
      <c r="AY13" s="73">
        <f t="shared" si="18"/>
        <v>50</v>
      </c>
      <c r="AZ13" s="35">
        <f t="shared" si="19"/>
        <v>25.630538694187706</v>
      </c>
    </row>
    <row r="14" spans="1:52" x14ac:dyDescent="0.25">
      <c r="A14" s="4" t="s">
        <v>15</v>
      </c>
      <c r="B14" s="4" t="s">
        <v>24</v>
      </c>
      <c r="C14" s="13">
        <f>Wateroverlast!C14</f>
        <v>14429</v>
      </c>
      <c r="D14" s="13">
        <f>Wateroverlast!D14</f>
        <v>2280</v>
      </c>
      <c r="E14" s="79">
        <f t="shared" si="0"/>
        <v>34.990791896869247</v>
      </c>
      <c r="F14" s="14">
        <f>Wateroverlast!E14</f>
        <v>133.47735268450899</v>
      </c>
      <c r="G14" s="14">
        <f>Wateroverlast!H14</f>
        <v>2.74913417002562</v>
      </c>
      <c r="H14" s="80">
        <f t="shared" si="1"/>
        <v>13.070352962093873</v>
      </c>
      <c r="I14" s="13">
        <f>Wateroverlast!I14</f>
        <v>27</v>
      </c>
      <c r="J14" s="13">
        <f>Wateroverlast!J14</f>
        <v>17</v>
      </c>
      <c r="K14" s="79">
        <f t="shared" si="2"/>
        <v>43.589743589743591</v>
      </c>
      <c r="L14" s="57">
        <f t="shared" si="3"/>
        <v>30.550296149568904</v>
      </c>
      <c r="M14" s="16">
        <f>Wateroverlast!K14</f>
        <v>14429</v>
      </c>
      <c r="N14" s="16">
        <f>Wateroverlast!L14</f>
        <v>2280</v>
      </c>
      <c r="O14" s="76">
        <f t="shared" si="4"/>
        <v>34.990791896869247</v>
      </c>
      <c r="P14" s="17">
        <f>Wateroverlast!M14</f>
        <v>133.47735268450899</v>
      </c>
      <c r="Q14" s="17">
        <f>Wateroverlast!P14</f>
        <v>2.74913417002562</v>
      </c>
      <c r="R14" s="77">
        <f t="shared" si="5"/>
        <v>13.070352962093873</v>
      </c>
      <c r="S14" s="16">
        <f>Wateroverlast!Q14</f>
        <v>27</v>
      </c>
      <c r="T14" s="16">
        <f>Wateroverlast!R14</f>
        <v>17</v>
      </c>
      <c r="U14" s="76">
        <f t="shared" si="6"/>
        <v>43.589743589743591</v>
      </c>
      <c r="V14" s="35">
        <f t="shared" si="7"/>
        <v>30.550296149568904</v>
      </c>
      <c r="W14" s="19">
        <v>0</v>
      </c>
      <c r="X14" s="19">
        <f t="shared" si="8"/>
        <v>0</v>
      </c>
      <c r="Y14" s="92">
        <f>(Wateroverlast!U14/Wateroverlast!T14)*100</f>
        <v>1.7605450299935061</v>
      </c>
      <c r="Z14" s="94">
        <f t="shared" si="9"/>
        <v>3.7708897241799253</v>
      </c>
      <c r="AA14" s="93">
        <f t="shared" si="10"/>
        <v>3.7708897241799253</v>
      </c>
      <c r="AB14" s="13" t="s">
        <v>121</v>
      </c>
      <c r="AC14" s="13" t="s">
        <v>121</v>
      </c>
      <c r="AD14" s="13" t="s">
        <v>121</v>
      </c>
      <c r="AE14" s="17">
        <f>Wateroverlast!X14</f>
        <v>133.47735268450899</v>
      </c>
      <c r="AF14" s="17">
        <f>Wateroverlast!AA14</f>
        <v>2.74913417002562</v>
      </c>
      <c r="AG14" s="77">
        <f t="shared" si="11"/>
        <v>13.070352962093873</v>
      </c>
      <c r="AH14" s="60">
        <f t="shared" si="12"/>
        <v>13.070352962093873</v>
      </c>
      <c r="AI14" s="70">
        <f>Wateroverlast!AB14</f>
        <v>7</v>
      </c>
      <c r="AJ14" s="70">
        <f>Wateroverlast!AC14</f>
        <v>5</v>
      </c>
      <c r="AK14" s="75">
        <f t="shared" si="13"/>
        <v>38.461538461538467</v>
      </c>
      <c r="AL14" s="36">
        <f t="shared" si="14"/>
        <v>38.461538461538467</v>
      </c>
      <c r="AM14" s="20">
        <v>100</v>
      </c>
      <c r="AN14" s="20">
        <f t="shared" si="15"/>
        <v>100</v>
      </c>
      <c r="AO14" s="13">
        <v>100</v>
      </c>
      <c r="AP14" s="13">
        <f t="shared" si="16"/>
        <v>100</v>
      </c>
      <c r="AQ14" s="72" t="s">
        <v>121</v>
      </c>
      <c r="AR14" s="17">
        <f>Wateroverlast!AG14</f>
        <v>133.47735268450899</v>
      </c>
      <c r="AS14" s="17">
        <v>55.193595010000003</v>
      </c>
      <c r="AT14" s="17">
        <v>75.104978939999995</v>
      </c>
      <c r="AU14" s="18">
        <f>Wateroverlast!AJ14</f>
        <v>2.74913417002562</v>
      </c>
      <c r="AV14" s="77">
        <f t="shared" si="17"/>
        <v>13.070352962093873</v>
      </c>
      <c r="AW14" s="16">
        <f>Wateroverlast!AK14</f>
        <v>1</v>
      </c>
      <c r="AX14" s="16">
        <f>Wateroverlast!AL14</f>
        <v>0</v>
      </c>
      <c r="AY14" s="73">
        <f t="shared" si="18"/>
        <v>0</v>
      </c>
      <c r="AZ14" s="35">
        <f t="shared" si="19"/>
        <v>4.3567843206979573</v>
      </c>
    </row>
    <row r="15" spans="1:52" x14ac:dyDescent="0.25">
      <c r="A15" s="4" t="s">
        <v>15</v>
      </c>
      <c r="B15" s="4" t="s">
        <v>23</v>
      </c>
      <c r="C15" s="13">
        <f>Wateroverlast!C15</f>
        <v>14750</v>
      </c>
      <c r="D15" s="13">
        <f>Wateroverlast!D15</f>
        <v>2895</v>
      </c>
      <c r="E15" s="79">
        <f t="shared" si="0"/>
        <v>44.429097605893183</v>
      </c>
      <c r="F15" s="14">
        <f>Wateroverlast!E15</f>
        <v>178.66977449226701</v>
      </c>
      <c r="G15" s="14">
        <f>Wateroverlast!H15</f>
        <v>7.8037112762515202</v>
      </c>
      <c r="H15" s="80">
        <f t="shared" si="1"/>
        <v>37.10159435176962</v>
      </c>
      <c r="I15" s="13">
        <f>Wateroverlast!I15</f>
        <v>26</v>
      </c>
      <c r="J15" s="13">
        <f>Wateroverlast!J15</f>
        <v>14</v>
      </c>
      <c r="K15" s="79">
        <f t="shared" si="2"/>
        <v>35.897435897435898</v>
      </c>
      <c r="L15" s="57">
        <f t="shared" si="3"/>
        <v>39.1427092850329</v>
      </c>
      <c r="M15" s="16">
        <f>Wateroverlast!K15</f>
        <v>14750</v>
      </c>
      <c r="N15" s="16">
        <f>Wateroverlast!L15</f>
        <v>2895</v>
      </c>
      <c r="O15" s="76">
        <f t="shared" si="4"/>
        <v>44.429097605893183</v>
      </c>
      <c r="P15" s="17">
        <f>Wateroverlast!M15</f>
        <v>178.66977449226701</v>
      </c>
      <c r="Q15" s="17">
        <f>Wateroverlast!P15</f>
        <v>7.8037112762515202</v>
      </c>
      <c r="R15" s="77">
        <f t="shared" si="5"/>
        <v>37.10159435176962</v>
      </c>
      <c r="S15" s="16">
        <f>Wateroverlast!Q15</f>
        <v>26</v>
      </c>
      <c r="T15" s="16">
        <f>Wateroverlast!R15</f>
        <v>14</v>
      </c>
      <c r="U15" s="76">
        <f t="shared" si="6"/>
        <v>35.897435897435898</v>
      </c>
      <c r="V15" s="35">
        <f t="shared" si="7"/>
        <v>39.1427092850329</v>
      </c>
      <c r="W15" s="19">
        <v>0</v>
      </c>
      <c r="X15" s="19">
        <f t="shared" si="8"/>
        <v>0</v>
      </c>
      <c r="Y15" s="92">
        <f>(Wateroverlast!U15/Wateroverlast!T15)*100</f>
        <v>9.2019123167749548</v>
      </c>
      <c r="Z15" s="94">
        <f t="shared" si="9"/>
        <v>19.709462698752649</v>
      </c>
      <c r="AA15" s="93">
        <f t="shared" si="10"/>
        <v>19.709462698752649</v>
      </c>
      <c r="AB15" s="13" t="s">
        <v>121</v>
      </c>
      <c r="AC15" s="13" t="s">
        <v>121</v>
      </c>
      <c r="AD15" s="13" t="s">
        <v>121</v>
      </c>
      <c r="AE15" s="17">
        <f>Wateroverlast!X15</f>
        <v>178.66977449226701</v>
      </c>
      <c r="AF15" s="17">
        <f>Wateroverlast!AA15</f>
        <v>7.8037112762515202</v>
      </c>
      <c r="AG15" s="77">
        <f t="shared" si="11"/>
        <v>37.10159435176962</v>
      </c>
      <c r="AH15" s="60">
        <f t="shared" si="12"/>
        <v>37.10159435176962</v>
      </c>
      <c r="AI15" s="70">
        <f>Wateroverlast!AB15</f>
        <v>8</v>
      </c>
      <c r="AJ15" s="70">
        <f>Wateroverlast!AC15</f>
        <v>5</v>
      </c>
      <c r="AK15" s="75">
        <f t="shared" si="13"/>
        <v>38.461538461538467</v>
      </c>
      <c r="AL15" s="36">
        <f t="shared" si="14"/>
        <v>38.461538461538467</v>
      </c>
      <c r="AM15" s="20">
        <v>100</v>
      </c>
      <c r="AN15" s="20">
        <f t="shared" si="15"/>
        <v>100</v>
      </c>
      <c r="AO15" s="13">
        <v>100</v>
      </c>
      <c r="AP15" s="13">
        <f t="shared" si="16"/>
        <v>100</v>
      </c>
      <c r="AQ15" s="72" t="s">
        <v>121</v>
      </c>
      <c r="AR15" s="17">
        <f>Wateroverlast!AG15</f>
        <v>178.66977449226701</v>
      </c>
      <c r="AS15" s="17">
        <v>86.270253299999993</v>
      </c>
      <c r="AT15" s="17">
        <v>79.797936820000004</v>
      </c>
      <c r="AU15" s="18">
        <f>Wateroverlast!AJ15</f>
        <v>7.8037112762515202</v>
      </c>
      <c r="AV15" s="77">
        <f t="shared" si="17"/>
        <v>37.10159435176962</v>
      </c>
      <c r="AW15" s="16">
        <f>Wateroverlast!AK15</f>
        <v>1</v>
      </c>
      <c r="AX15" s="16">
        <f>Wateroverlast!AL15</f>
        <v>1</v>
      </c>
      <c r="AY15" s="73">
        <f t="shared" si="18"/>
        <v>50</v>
      </c>
      <c r="AZ15" s="35">
        <f t="shared" si="19"/>
        <v>29.033864783923207</v>
      </c>
    </row>
    <row r="16" spans="1:52" x14ac:dyDescent="0.25">
      <c r="A16" s="4" t="s">
        <v>15</v>
      </c>
      <c r="B16" s="4" t="s">
        <v>20</v>
      </c>
      <c r="C16" s="13">
        <f>Wateroverlast!C16</f>
        <v>13888</v>
      </c>
      <c r="D16" s="13">
        <f>Wateroverlast!D16</f>
        <v>4191</v>
      </c>
      <c r="E16" s="79">
        <f t="shared" si="0"/>
        <v>64.318600368324127</v>
      </c>
      <c r="F16" s="14">
        <f>Wateroverlast!E16</f>
        <v>136.68380841078701</v>
      </c>
      <c r="G16" s="14">
        <f>Wateroverlast!H16</f>
        <v>6.9357063633197402</v>
      </c>
      <c r="H16" s="80">
        <f t="shared" si="1"/>
        <v>32.974793008805634</v>
      </c>
      <c r="I16" s="13">
        <f>Wateroverlast!I16</f>
        <v>43</v>
      </c>
      <c r="J16" s="13">
        <f>Wateroverlast!J16</f>
        <v>27</v>
      </c>
      <c r="K16" s="79">
        <f t="shared" si="2"/>
        <v>69.230769230769226</v>
      </c>
      <c r="L16" s="57">
        <f t="shared" si="3"/>
        <v>55.508054202632991</v>
      </c>
      <c r="M16" s="16">
        <f>Wateroverlast!K16</f>
        <v>13888</v>
      </c>
      <c r="N16" s="16">
        <f>Wateroverlast!L16</f>
        <v>4191</v>
      </c>
      <c r="O16" s="76">
        <f t="shared" si="4"/>
        <v>64.318600368324127</v>
      </c>
      <c r="P16" s="17">
        <f>Wateroverlast!M16</f>
        <v>136.68380841078701</v>
      </c>
      <c r="Q16" s="17">
        <f>Wateroverlast!P16</f>
        <v>6.9357063633197402</v>
      </c>
      <c r="R16" s="77">
        <f t="shared" si="5"/>
        <v>32.974793008805634</v>
      </c>
      <c r="S16" s="16">
        <f>Wateroverlast!Q16</f>
        <v>43</v>
      </c>
      <c r="T16" s="16">
        <f>Wateroverlast!R16</f>
        <v>27</v>
      </c>
      <c r="U16" s="76">
        <f t="shared" si="6"/>
        <v>69.230769230769226</v>
      </c>
      <c r="V16" s="35">
        <f t="shared" si="7"/>
        <v>55.508054202632991</v>
      </c>
      <c r="W16" s="19">
        <v>0</v>
      </c>
      <c r="X16" s="19">
        <f t="shared" si="8"/>
        <v>0</v>
      </c>
      <c r="Y16" s="92">
        <f>(Wateroverlast!U16/Wateroverlast!T16)*100</f>
        <v>0.91920067381870607</v>
      </c>
      <c r="Z16" s="94">
        <f t="shared" si="9"/>
        <v>1.9688246061931216</v>
      </c>
      <c r="AA16" s="93">
        <f t="shared" si="10"/>
        <v>1.9688246061931216</v>
      </c>
      <c r="AB16" s="13" t="s">
        <v>121</v>
      </c>
      <c r="AC16" s="13" t="s">
        <v>121</v>
      </c>
      <c r="AD16" s="13" t="s">
        <v>121</v>
      </c>
      <c r="AE16" s="17">
        <f>Wateroverlast!X16</f>
        <v>136.68380841078701</v>
      </c>
      <c r="AF16" s="17">
        <f>Wateroverlast!AA16</f>
        <v>6.9357063633197402</v>
      </c>
      <c r="AG16" s="77">
        <f t="shared" si="11"/>
        <v>32.974793008805634</v>
      </c>
      <c r="AH16" s="60">
        <f t="shared" si="12"/>
        <v>32.974793008805634</v>
      </c>
      <c r="AI16" s="70">
        <f>Wateroverlast!AB16</f>
        <v>24</v>
      </c>
      <c r="AJ16" s="70">
        <f>Wateroverlast!AC16</f>
        <v>13</v>
      </c>
      <c r="AK16" s="75">
        <f t="shared" si="13"/>
        <v>100</v>
      </c>
      <c r="AL16" s="36">
        <f t="shared" si="14"/>
        <v>100</v>
      </c>
      <c r="AM16" s="20">
        <v>100</v>
      </c>
      <c r="AN16" s="20">
        <f t="shared" si="15"/>
        <v>100</v>
      </c>
      <c r="AO16" s="13">
        <v>50</v>
      </c>
      <c r="AP16" s="13">
        <f t="shared" si="16"/>
        <v>50</v>
      </c>
      <c r="AQ16" s="72" t="s">
        <v>121</v>
      </c>
      <c r="AR16" s="17">
        <f>Wateroverlast!AG16</f>
        <v>136.68380841078701</v>
      </c>
      <c r="AS16" s="17">
        <v>57.326098829999999</v>
      </c>
      <c r="AT16" s="17">
        <v>61.54430138</v>
      </c>
      <c r="AU16" s="18">
        <f>Wateroverlast!AJ16</f>
        <v>6.9357063633197402</v>
      </c>
      <c r="AV16" s="77">
        <f t="shared" si="17"/>
        <v>32.974793008805634</v>
      </c>
      <c r="AW16" s="16">
        <f>Wateroverlast!AK16</f>
        <v>2</v>
      </c>
      <c r="AX16" s="16">
        <f>Wateroverlast!AL16</f>
        <v>1</v>
      </c>
      <c r="AY16" s="73">
        <f t="shared" si="18"/>
        <v>50</v>
      </c>
      <c r="AZ16" s="35">
        <f t="shared" si="19"/>
        <v>27.658264336268545</v>
      </c>
    </row>
    <row r="17" spans="1:52" x14ac:dyDescent="0.25">
      <c r="A17" s="4" t="s">
        <v>15</v>
      </c>
      <c r="B17" s="4" t="s">
        <v>14</v>
      </c>
      <c r="C17" s="13">
        <f>Wateroverlast!C17</f>
        <v>19029</v>
      </c>
      <c r="D17" s="13">
        <f>Wateroverlast!D17</f>
        <v>6516</v>
      </c>
      <c r="E17" s="79">
        <f t="shared" si="0"/>
        <v>100</v>
      </c>
      <c r="F17" s="14">
        <f>Wateroverlast!E17</f>
        <v>318.562768035641</v>
      </c>
      <c r="G17" s="14">
        <f>Wateroverlast!H17</f>
        <v>20.637694496840901</v>
      </c>
      <c r="H17" s="80">
        <f t="shared" si="1"/>
        <v>98.118874785605342</v>
      </c>
      <c r="I17" s="13">
        <f>Wateroverlast!I17</f>
        <v>45</v>
      </c>
      <c r="J17" s="13">
        <f>Wateroverlast!J17</f>
        <v>34</v>
      </c>
      <c r="K17" s="79">
        <f t="shared" si="2"/>
        <v>87.179487179487182</v>
      </c>
      <c r="L17" s="57">
        <f t="shared" si="3"/>
        <v>95.099453988364175</v>
      </c>
      <c r="M17" s="16">
        <f>Wateroverlast!K17</f>
        <v>19029</v>
      </c>
      <c r="N17" s="16">
        <f>Wateroverlast!L17</f>
        <v>6516</v>
      </c>
      <c r="O17" s="76">
        <f t="shared" si="4"/>
        <v>100</v>
      </c>
      <c r="P17" s="17">
        <f>Wateroverlast!M17</f>
        <v>318.562768035641</v>
      </c>
      <c r="Q17" s="17">
        <f>Wateroverlast!P17</f>
        <v>20.637694496840901</v>
      </c>
      <c r="R17" s="77">
        <f t="shared" si="5"/>
        <v>98.118874785605342</v>
      </c>
      <c r="S17" s="16">
        <f>Wateroverlast!Q17</f>
        <v>45</v>
      </c>
      <c r="T17" s="16">
        <f>Wateroverlast!R17</f>
        <v>34</v>
      </c>
      <c r="U17" s="76">
        <f t="shared" si="6"/>
        <v>87.179487179487182</v>
      </c>
      <c r="V17" s="35">
        <f t="shared" si="7"/>
        <v>95.099453988364175</v>
      </c>
      <c r="W17" s="19">
        <v>0</v>
      </c>
      <c r="X17" s="19">
        <f t="shared" si="8"/>
        <v>0</v>
      </c>
      <c r="Y17" s="92">
        <f>(Wateroverlast!U17/Wateroverlast!T17)*100</f>
        <v>3.966547931230612</v>
      </c>
      <c r="Z17" s="94">
        <f t="shared" si="9"/>
        <v>8.4959001783668242</v>
      </c>
      <c r="AA17" s="93">
        <f t="shared" si="10"/>
        <v>8.4959001783668242</v>
      </c>
      <c r="AB17" s="13" t="s">
        <v>121</v>
      </c>
      <c r="AC17" s="13" t="s">
        <v>121</v>
      </c>
      <c r="AD17" s="13" t="s">
        <v>121</v>
      </c>
      <c r="AE17" s="17">
        <f>Wateroverlast!X17</f>
        <v>318.562768035641</v>
      </c>
      <c r="AF17" s="17">
        <f>Wateroverlast!AA17</f>
        <v>20.637694496840901</v>
      </c>
      <c r="AG17" s="77">
        <f t="shared" si="11"/>
        <v>98.118874785605342</v>
      </c>
      <c r="AH17" s="60">
        <f t="shared" si="12"/>
        <v>98.118874785605342</v>
      </c>
      <c r="AI17" s="70">
        <f>Wateroverlast!AB17</f>
        <v>14</v>
      </c>
      <c r="AJ17" s="70">
        <f>Wateroverlast!AC17</f>
        <v>11</v>
      </c>
      <c r="AK17" s="75">
        <f t="shared" si="13"/>
        <v>84.615384615384613</v>
      </c>
      <c r="AL17" s="36">
        <f t="shared" si="14"/>
        <v>84.615384615384613</v>
      </c>
      <c r="AM17" s="20">
        <v>100</v>
      </c>
      <c r="AN17" s="20">
        <f t="shared" si="15"/>
        <v>100</v>
      </c>
      <c r="AO17" s="13">
        <v>100</v>
      </c>
      <c r="AP17" s="13">
        <f t="shared" si="16"/>
        <v>100</v>
      </c>
      <c r="AQ17" s="72" t="s">
        <v>121</v>
      </c>
      <c r="AR17" s="17">
        <f>Wateroverlast!AG17</f>
        <v>318.562768035641</v>
      </c>
      <c r="AS17" s="17">
        <v>181.51456540000001</v>
      </c>
      <c r="AT17" s="17">
        <v>88.759346679999993</v>
      </c>
      <c r="AU17" s="18">
        <f>Wateroverlast!AJ17</f>
        <v>20.637694496840901</v>
      </c>
      <c r="AV17" s="77">
        <f t="shared" si="17"/>
        <v>98.118874785605342</v>
      </c>
      <c r="AW17" s="16">
        <f>Wateroverlast!AK17</f>
        <v>1</v>
      </c>
      <c r="AX17" s="16">
        <f>Wateroverlast!AL17</f>
        <v>1</v>
      </c>
      <c r="AY17" s="73">
        <f t="shared" si="18"/>
        <v>50</v>
      </c>
      <c r="AZ17" s="35">
        <f t="shared" si="19"/>
        <v>49.37295826186844</v>
      </c>
    </row>
    <row r="18" spans="1:52" x14ac:dyDescent="0.25">
      <c r="A18" s="4" t="s">
        <v>15</v>
      </c>
      <c r="B18" s="4" t="s">
        <v>19</v>
      </c>
      <c r="C18" s="13">
        <f>Wateroverlast!C18</f>
        <v>4317</v>
      </c>
      <c r="D18" s="13">
        <f>Wateroverlast!D18</f>
        <v>1074</v>
      </c>
      <c r="E18" s="79">
        <f t="shared" si="0"/>
        <v>16.482504604051567</v>
      </c>
      <c r="F18" s="14">
        <f>Wateroverlast!E18</f>
        <v>49.611622810139202</v>
      </c>
      <c r="G18" s="14">
        <f>Wateroverlast!H18</f>
        <v>2.0859034608693698</v>
      </c>
      <c r="H18" s="80">
        <f t="shared" si="1"/>
        <v>9.9171203703607347</v>
      </c>
      <c r="I18" s="13">
        <f>Wateroverlast!I18</f>
        <v>18</v>
      </c>
      <c r="J18" s="13">
        <f>Wateroverlast!J18</f>
        <v>11</v>
      </c>
      <c r="K18" s="79">
        <f t="shared" si="2"/>
        <v>28.205128205128204</v>
      </c>
      <c r="L18" s="57">
        <f t="shared" si="3"/>
        <v>18.20158439318017</v>
      </c>
      <c r="M18" s="16">
        <f>Wateroverlast!K18</f>
        <v>4317</v>
      </c>
      <c r="N18" s="16">
        <f>Wateroverlast!L18</f>
        <v>1074</v>
      </c>
      <c r="O18" s="76">
        <f t="shared" si="4"/>
        <v>16.482504604051567</v>
      </c>
      <c r="P18" s="17">
        <f>Wateroverlast!M18</f>
        <v>49.611622810139202</v>
      </c>
      <c r="Q18" s="17">
        <f>Wateroverlast!P18</f>
        <v>2.0859034608693698</v>
      </c>
      <c r="R18" s="77">
        <f t="shared" si="5"/>
        <v>9.9171203703607347</v>
      </c>
      <c r="S18" s="16">
        <f>Wateroverlast!Q18</f>
        <v>18</v>
      </c>
      <c r="T18" s="16">
        <f>Wateroverlast!R18</f>
        <v>11</v>
      </c>
      <c r="U18" s="76">
        <f t="shared" si="6"/>
        <v>28.205128205128204</v>
      </c>
      <c r="V18" s="35">
        <f t="shared" si="7"/>
        <v>18.20158439318017</v>
      </c>
      <c r="W18" s="19">
        <v>0</v>
      </c>
      <c r="X18" s="19">
        <f t="shared" si="8"/>
        <v>0</v>
      </c>
      <c r="Y18" s="92">
        <f>(Wateroverlast!U18/Wateroverlast!T18)*100</f>
        <v>2.8519302364112606</v>
      </c>
      <c r="Z18" s="94">
        <f t="shared" si="9"/>
        <v>6.1085142608371203</v>
      </c>
      <c r="AA18" s="93">
        <f t="shared" si="10"/>
        <v>6.1085142608371203</v>
      </c>
      <c r="AB18" s="13" t="s">
        <v>121</v>
      </c>
      <c r="AC18" s="13" t="s">
        <v>121</v>
      </c>
      <c r="AD18" s="13" t="s">
        <v>121</v>
      </c>
      <c r="AE18" s="17">
        <f>Wateroverlast!X18</f>
        <v>49.611622810139202</v>
      </c>
      <c r="AF18" s="17">
        <f>Wateroverlast!AA18</f>
        <v>2.0859034608693698</v>
      </c>
      <c r="AG18" s="77">
        <f t="shared" si="11"/>
        <v>9.9171203703607347</v>
      </c>
      <c r="AH18" s="60">
        <f t="shared" si="12"/>
        <v>9.9171203703607347</v>
      </c>
      <c r="AI18" s="70">
        <f>Wateroverlast!AB18</f>
        <v>9</v>
      </c>
      <c r="AJ18" s="70">
        <f>Wateroverlast!AC18</f>
        <v>7</v>
      </c>
      <c r="AK18" s="75">
        <f t="shared" si="13"/>
        <v>53.846153846153847</v>
      </c>
      <c r="AL18" s="36">
        <f t="shared" si="14"/>
        <v>53.846153846153847</v>
      </c>
      <c r="AM18" s="20">
        <v>50</v>
      </c>
      <c r="AN18" s="20">
        <f t="shared" si="15"/>
        <v>50</v>
      </c>
      <c r="AO18" s="13">
        <v>50</v>
      </c>
      <c r="AP18" s="13">
        <f t="shared" si="16"/>
        <v>50</v>
      </c>
      <c r="AQ18" s="72" t="s">
        <v>121</v>
      </c>
      <c r="AR18" s="17">
        <f>Wateroverlast!AG18</f>
        <v>49.611622810139202</v>
      </c>
      <c r="AS18" s="17">
        <v>27.458235420000001</v>
      </c>
      <c r="AT18" s="17">
        <v>22.744958430000001</v>
      </c>
      <c r="AU18" s="18">
        <f>Wateroverlast!AJ18</f>
        <v>2.0859034608693698</v>
      </c>
      <c r="AV18" s="77">
        <f t="shared" si="17"/>
        <v>9.9171203703607347</v>
      </c>
      <c r="AW18" s="16">
        <f>Wateroverlast!AK18</f>
        <v>1</v>
      </c>
      <c r="AX18" s="16">
        <f>Wateroverlast!AL18</f>
        <v>1</v>
      </c>
      <c r="AY18" s="73">
        <f t="shared" si="18"/>
        <v>50</v>
      </c>
      <c r="AZ18" s="35">
        <f t="shared" si="19"/>
        <v>19.972373456786912</v>
      </c>
    </row>
    <row r="19" spans="1:52" x14ac:dyDescent="0.25">
      <c r="A19" s="4" t="s">
        <v>15</v>
      </c>
      <c r="B19" s="4" t="s">
        <v>16</v>
      </c>
      <c r="C19" s="13">
        <f>Wateroverlast!C19</f>
        <v>12020</v>
      </c>
      <c r="D19" s="13">
        <f>Wateroverlast!D19</f>
        <v>3254</v>
      </c>
      <c r="E19" s="79">
        <f t="shared" si="0"/>
        <v>49.938612645794969</v>
      </c>
      <c r="F19" s="14">
        <f>Wateroverlast!E19</f>
        <v>135.79674559115301</v>
      </c>
      <c r="G19" s="14">
        <f>Wateroverlast!H19</f>
        <v>11.0917507852041</v>
      </c>
      <c r="H19" s="80">
        <f t="shared" si="1"/>
        <v>52.734093268662988</v>
      </c>
      <c r="I19" s="13">
        <f>Wateroverlast!I19</f>
        <v>33</v>
      </c>
      <c r="J19" s="13">
        <f>Wateroverlast!J19</f>
        <v>15</v>
      </c>
      <c r="K19" s="79">
        <f t="shared" si="2"/>
        <v>38.461538461538467</v>
      </c>
      <c r="L19" s="57">
        <f t="shared" si="3"/>
        <v>47.044748125332148</v>
      </c>
      <c r="M19" s="16">
        <f>Wateroverlast!K19</f>
        <v>12020</v>
      </c>
      <c r="N19" s="16">
        <f>Wateroverlast!L19</f>
        <v>3254</v>
      </c>
      <c r="O19" s="76">
        <f t="shared" si="4"/>
        <v>49.938612645794969</v>
      </c>
      <c r="P19" s="17">
        <f>Wateroverlast!M19</f>
        <v>135.79674559115301</v>
      </c>
      <c r="Q19" s="17">
        <f>Wateroverlast!P19</f>
        <v>11.0917507852041</v>
      </c>
      <c r="R19" s="77">
        <f t="shared" si="5"/>
        <v>52.734093268662988</v>
      </c>
      <c r="S19" s="16">
        <f>Wateroverlast!Q19</f>
        <v>33</v>
      </c>
      <c r="T19" s="16">
        <f>Wateroverlast!R19</f>
        <v>15</v>
      </c>
      <c r="U19" s="76">
        <f t="shared" si="6"/>
        <v>38.461538461538467</v>
      </c>
      <c r="V19" s="35">
        <f t="shared" si="7"/>
        <v>47.044748125332148</v>
      </c>
      <c r="W19" s="19">
        <v>0</v>
      </c>
      <c r="X19" s="19">
        <f t="shared" si="8"/>
        <v>0</v>
      </c>
      <c r="Y19" s="92">
        <f>(Wateroverlast!U19/Wateroverlast!T19)*100</f>
        <v>3.9955815545300624</v>
      </c>
      <c r="Z19" s="94">
        <f t="shared" si="9"/>
        <v>8.5580869386543554</v>
      </c>
      <c r="AA19" s="93">
        <f t="shared" si="10"/>
        <v>8.5580869386543554</v>
      </c>
      <c r="AB19" s="13" t="s">
        <v>121</v>
      </c>
      <c r="AC19" s="13" t="s">
        <v>121</v>
      </c>
      <c r="AD19" s="13" t="s">
        <v>121</v>
      </c>
      <c r="AE19" s="17">
        <f>Wateroverlast!X19</f>
        <v>135.79674559115301</v>
      </c>
      <c r="AF19" s="17">
        <f>Wateroverlast!AA19</f>
        <v>11.0917507852041</v>
      </c>
      <c r="AG19" s="77">
        <f t="shared" si="11"/>
        <v>52.734093268662988</v>
      </c>
      <c r="AH19" s="60">
        <f t="shared" si="12"/>
        <v>52.734093268662988</v>
      </c>
      <c r="AI19" s="70">
        <f>Wateroverlast!AB19</f>
        <v>17</v>
      </c>
      <c r="AJ19" s="70">
        <f>Wateroverlast!AC19</f>
        <v>7</v>
      </c>
      <c r="AK19" s="75">
        <f t="shared" si="13"/>
        <v>53.846153846153847</v>
      </c>
      <c r="AL19" s="36">
        <f t="shared" si="14"/>
        <v>53.846153846153847</v>
      </c>
      <c r="AM19" s="20">
        <v>50</v>
      </c>
      <c r="AN19" s="20">
        <f t="shared" si="15"/>
        <v>50</v>
      </c>
      <c r="AO19" s="13">
        <v>100</v>
      </c>
      <c r="AP19" s="13">
        <f t="shared" si="16"/>
        <v>100</v>
      </c>
      <c r="AQ19" s="72" t="s">
        <v>121</v>
      </c>
      <c r="AR19" s="17">
        <f>Wateroverlast!AG19</f>
        <v>135.79674559115301</v>
      </c>
      <c r="AS19" s="17">
        <v>61.238655110000003</v>
      </c>
      <c r="AT19" s="17">
        <v>62.87946951</v>
      </c>
      <c r="AU19" s="18">
        <f>Wateroverlast!AJ19</f>
        <v>11.0917507852041</v>
      </c>
      <c r="AV19" s="77">
        <f t="shared" si="17"/>
        <v>52.734093268662988</v>
      </c>
      <c r="AW19" s="16">
        <f>Wateroverlast!AK19</f>
        <v>1</v>
      </c>
      <c r="AX19" s="16">
        <f>Wateroverlast!AL19</f>
        <v>1</v>
      </c>
      <c r="AY19" s="73">
        <f t="shared" si="18"/>
        <v>50</v>
      </c>
      <c r="AZ19" s="35">
        <f t="shared" si="19"/>
        <v>34.244697756220994</v>
      </c>
    </row>
    <row r="20" spans="1:52" x14ac:dyDescent="0.25">
      <c r="A20" s="4" t="s">
        <v>147</v>
      </c>
      <c r="B20" s="4" t="s">
        <v>148</v>
      </c>
      <c r="C20" s="13">
        <f>Wateroverlast!C20</f>
        <v>1237</v>
      </c>
      <c r="D20" s="13">
        <f>Wateroverlast!D20</f>
        <v>198</v>
      </c>
      <c r="E20" s="79">
        <f t="shared" si="0"/>
        <v>3.0386740331491713</v>
      </c>
      <c r="F20" s="14">
        <f>Wateroverlast!E20</f>
        <v>114.70259084548</v>
      </c>
      <c r="G20" s="14">
        <f>Wateroverlast!H20</f>
        <v>5.01404967959866</v>
      </c>
      <c r="H20" s="80">
        <f t="shared" si="1"/>
        <v>23.838559716864395</v>
      </c>
      <c r="I20" s="13">
        <f>Wateroverlast!I20</f>
        <v>5</v>
      </c>
      <c r="J20" s="13">
        <f>Wateroverlast!J20</f>
        <v>3</v>
      </c>
      <c r="K20" s="79">
        <f t="shared" si="2"/>
        <v>7.6923076923076925</v>
      </c>
      <c r="L20" s="57">
        <f t="shared" si="3"/>
        <v>11.523180480773753</v>
      </c>
      <c r="M20" s="16">
        <f>Wateroverlast!K20</f>
        <v>1237</v>
      </c>
      <c r="N20" s="16">
        <f>Wateroverlast!L20</f>
        <v>198</v>
      </c>
      <c r="O20" s="76">
        <f t="shared" si="4"/>
        <v>3.0386740331491713</v>
      </c>
      <c r="P20" s="17">
        <f>Wateroverlast!M20</f>
        <v>114.70259084548</v>
      </c>
      <c r="Q20" s="17">
        <f>Wateroverlast!P20</f>
        <v>5.01404967959866</v>
      </c>
      <c r="R20" s="77">
        <f t="shared" si="5"/>
        <v>23.838559716864395</v>
      </c>
      <c r="S20" s="16">
        <f>Wateroverlast!Q20</f>
        <v>5</v>
      </c>
      <c r="T20" s="16">
        <f>Wateroverlast!R20</f>
        <v>3</v>
      </c>
      <c r="U20" s="76">
        <f t="shared" si="6"/>
        <v>7.6923076923076925</v>
      </c>
      <c r="V20" s="35">
        <f t="shared" si="7"/>
        <v>11.523180480773753</v>
      </c>
      <c r="W20" s="19">
        <v>0</v>
      </c>
      <c r="X20" s="19">
        <f t="shared" si="8"/>
        <v>0</v>
      </c>
      <c r="Y20" s="92">
        <f>(Wateroverlast!U20/Wateroverlast!T20)*100</f>
        <v>1.5925930211171149</v>
      </c>
      <c r="Z20" s="94">
        <f t="shared" si="9"/>
        <v>3.411155384167222</v>
      </c>
      <c r="AA20" s="93">
        <f t="shared" si="10"/>
        <v>3.411155384167222</v>
      </c>
      <c r="AB20" s="13" t="s">
        <v>121</v>
      </c>
      <c r="AC20" s="13" t="s">
        <v>121</v>
      </c>
      <c r="AD20" s="13" t="s">
        <v>121</v>
      </c>
      <c r="AE20" s="17">
        <f>Wateroverlast!X20</f>
        <v>114.70259084548</v>
      </c>
      <c r="AF20" s="17">
        <f>Wateroverlast!AA20</f>
        <v>5.01404967959866</v>
      </c>
      <c r="AG20" s="77">
        <f t="shared" si="11"/>
        <v>23.838559716864395</v>
      </c>
      <c r="AH20" s="60">
        <f t="shared" si="12"/>
        <v>23.838559716864395</v>
      </c>
      <c r="AI20" s="70">
        <f>Wateroverlast!AB20</f>
        <v>1</v>
      </c>
      <c r="AJ20" s="70">
        <f>Wateroverlast!AC20</f>
        <v>0</v>
      </c>
      <c r="AK20" s="75">
        <f t="shared" si="13"/>
        <v>0</v>
      </c>
      <c r="AL20" s="36">
        <f t="shared" si="14"/>
        <v>0</v>
      </c>
      <c r="AM20" s="20">
        <v>50</v>
      </c>
      <c r="AN20" s="20">
        <f t="shared" si="15"/>
        <v>50</v>
      </c>
      <c r="AO20" s="13">
        <v>100</v>
      </c>
      <c r="AP20" s="13">
        <f t="shared" si="16"/>
        <v>100</v>
      </c>
      <c r="AQ20" s="72" t="s">
        <v>121</v>
      </c>
      <c r="AR20" s="17">
        <f>Wateroverlast!AG20</f>
        <v>114.70259084548</v>
      </c>
      <c r="AS20" s="17"/>
      <c r="AT20" s="17"/>
      <c r="AU20" s="18">
        <f>Wateroverlast!AJ20</f>
        <v>5.01404967959866</v>
      </c>
      <c r="AV20" s="77">
        <f t="shared" si="17"/>
        <v>23.838559716864395</v>
      </c>
      <c r="AW20" s="16">
        <f>Wateroverlast!AK20</f>
        <v>0</v>
      </c>
      <c r="AX20" s="16">
        <f>Wateroverlast!AL20</f>
        <v>0</v>
      </c>
      <c r="AY20" s="73">
        <f t="shared" si="18"/>
        <v>0</v>
      </c>
      <c r="AZ20" s="35">
        <f t="shared" si="19"/>
        <v>7.9461865722881315</v>
      </c>
    </row>
    <row r="21" spans="1:52" x14ac:dyDescent="0.25">
      <c r="A21" s="4" t="s">
        <v>147</v>
      </c>
      <c r="B21" s="4" t="s">
        <v>158</v>
      </c>
      <c r="C21" s="13">
        <f>Wateroverlast!C21</f>
        <v>199</v>
      </c>
      <c r="D21" s="13">
        <f>Wateroverlast!D21</f>
        <v>36</v>
      </c>
      <c r="E21" s="79">
        <f t="shared" si="0"/>
        <v>0.55248618784530379</v>
      </c>
      <c r="F21" s="14">
        <f>Wateroverlast!E21</f>
        <v>12.082633985223399</v>
      </c>
      <c r="G21" s="14">
        <f>Wateroverlast!H21</f>
        <v>0</v>
      </c>
      <c r="H21" s="80">
        <f t="shared" si="1"/>
        <v>0</v>
      </c>
      <c r="I21" s="13">
        <f>Wateroverlast!I21</f>
        <v>0</v>
      </c>
      <c r="J21" s="13">
        <f>Wateroverlast!J21</f>
        <v>0</v>
      </c>
      <c r="K21" s="79">
        <f t="shared" si="2"/>
        <v>0</v>
      </c>
      <c r="L21" s="57">
        <f t="shared" si="3"/>
        <v>0.18416206261510126</v>
      </c>
      <c r="M21" s="16">
        <f>Wateroverlast!K21</f>
        <v>199</v>
      </c>
      <c r="N21" s="16">
        <f>Wateroverlast!L21</f>
        <v>36</v>
      </c>
      <c r="O21" s="76">
        <f t="shared" si="4"/>
        <v>0.55248618784530379</v>
      </c>
      <c r="P21" s="17">
        <f>Wateroverlast!M21</f>
        <v>12.082633985223399</v>
      </c>
      <c r="Q21" s="17">
        <f>Wateroverlast!P21</f>
        <v>0</v>
      </c>
      <c r="R21" s="77">
        <f t="shared" si="5"/>
        <v>0</v>
      </c>
      <c r="S21" s="16">
        <f>Wateroverlast!Q21</f>
        <v>0</v>
      </c>
      <c r="T21" s="16">
        <f>Wateroverlast!R21</f>
        <v>0</v>
      </c>
      <c r="U21" s="76">
        <f t="shared" si="6"/>
        <v>0</v>
      </c>
      <c r="V21" s="35">
        <f t="shared" si="7"/>
        <v>0.18416206261510126</v>
      </c>
      <c r="W21" s="19">
        <v>0</v>
      </c>
      <c r="X21" s="19">
        <f t="shared" si="8"/>
        <v>0</v>
      </c>
      <c r="Y21" s="92">
        <f>(Wateroverlast!U21/Wateroverlast!T21)*100</f>
        <v>8.484738577229006</v>
      </c>
      <c r="Z21" s="94">
        <f t="shared" si="9"/>
        <v>18.173357095753396</v>
      </c>
      <c r="AA21" s="93">
        <f t="shared" si="10"/>
        <v>18.173357095753396</v>
      </c>
      <c r="AB21" s="13" t="s">
        <v>121</v>
      </c>
      <c r="AC21" s="13" t="s">
        <v>121</v>
      </c>
      <c r="AD21" s="13" t="s">
        <v>121</v>
      </c>
      <c r="AE21" s="17">
        <f>Wateroverlast!X21</f>
        <v>12.082633985223399</v>
      </c>
      <c r="AF21" s="17">
        <f>Wateroverlast!AA21</f>
        <v>0</v>
      </c>
      <c r="AG21" s="77">
        <f t="shared" si="11"/>
        <v>0</v>
      </c>
      <c r="AH21" s="60">
        <f t="shared" si="12"/>
        <v>0</v>
      </c>
      <c r="AI21" s="70">
        <f>Wateroverlast!AB21</f>
        <v>0</v>
      </c>
      <c r="AJ21" s="70">
        <f>Wateroverlast!AC21</f>
        <v>0</v>
      </c>
      <c r="AK21" s="75">
        <f t="shared" si="13"/>
        <v>0</v>
      </c>
      <c r="AL21" s="36">
        <f t="shared" si="14"/>
        <v>0</v>
      </c>
      <c r="AM21" s="20">
        <v>0</v>
      </c>
      <c r="AN21" s="20">
        <f t="shared" si="15"/>
        <v>0</v>
      </c>
      <c r="AO21" s="13">
        <v>0</v>
      </c>
      <c r="AP21" s="13">
        <f t="shared" si="16"/>
        <v>0</v>
      </c>
      <c r="AQ21" s="72" t="s">
        <v>121</v>
      </c>
      <c r="AR21" s="17">
        <f>Wateroverlast!AG21</f>
        <v>12.082633985223399</v>
      </c>
      <c r="AS21" s="17"/>
      <c r="AT21" s="17"/>
      <c r="AU21" s="18">
        <f>Wateroverlast!AJ21</f>
        <v>0</v>
      </c>
      <c r="AV21" s="77">
        <f t="shared" si="17"/>
        <v>0</v>
      </c>
      <c r="AW21" s="16">
        <f>Wateroverlast!AK21</f>
        <v>0</v>
      </c>
      <c r="AX21" s="16">
        <f>Wateroverlast!AL21</f>
        <v>0</v>
      </c>
      <c r="AY21" s="73">
        <f t="shared" si="18"/>
        <v>0</v>
      </c>
      <c r="AZ21" s="35">
        <f t="shared" si="19"/>
        <v>0</v>
      </c>
    </row>
    <row r="22" spans="1:52" x14ac:dyDescent="0.25">
      <c r="A22" s="4" t="s">
        <v>147</v>
      </c>
      <c r="B22" s="4" t="s">
        <v>152</v>
      </c>
      <c r="C22" s="13">
        <f>Wateroverlast!C22</f>
        <v>854</v>
      </c>
      <c r="D22" s="13">
        <f>Wateroverlast!D22</f>
        <v>169</v>
      </c>
      <c r="E22" s="79">
        <f t="shared" si="0"/>
        <v>2.5936157151626764</v>
      </c>
      <c r="F22" s="14">
        <f>Wateroverlast!E22</f>
        <v>39.843551671417302</v>
      </c>
      <c r="G22" s="14">
        <f>Wateroverlast!H22</f>
        <v>0.82193617879853198</v>
      </c>
      <c r="H22" s="80">
        <f t="shared" si="1"/>
        <v>3.9077743408614336</v>
      </c>
      <c r="I22" s="13">
        <f>Wateroverlast!I22</f>
        <v>2</v>
      </c>
      <c r="J22" s="13">
        <f>Wateroverlast!J22</f>
        <v>1</v>
      </c>
      <c r="K22" s="79">
        <f t="shared" si="2"/>
        <v>2.5641025641025639</v>
      </c>
      <c r="L22" s="57">
        <f t="shared" si="3"/>
        <v>3.0218308733755581</v>
      </c>
      <c r="M22" s="16">
        <f>Wateroverlast!K22</f>
        <v>854</v>
      </c>
      <c r="N22" s="16">
        <f>Wateroverlast!L22</f>
        <v>169</v>
      </c>
      <c r="O22" s="76">
        <f t="shared" si="4"/>
        <v>2.5936157151626764</v>
      </c>
      <c r="P22" s="17">
        <f>Wateroverlast!M22</f>
        <v>39.843551671417302</v>
      </c>
      <c r="Q22" s="17">
        <f>Wateroverlast!P22</f>
        <v>0.82193617879853198</v>
      </c>
      <c r="R22" s="77">
        <f t="shared" si="5"/>
        <v>3.9077743408614336</v>
      </c>
      <c r="S22" s="16">
        <f>Wateroverlast!Q22</f>
        <v>2</v>
      </c>
      <c r="T22" s="16">
        <f>Wateroverlast!R22</f>
        <v>1</v>
      </c>
      <c r="U22" s="76">
        <f t="shared" si="6"/>
        <v>2.5641025641025639</v>
      </c>
      <c r="V22" s="35">
        <f t="shared" si="7"/>
        <v>3.0218308733755581</v>
      </c>
      <c r="W22" s="19">
        <v>0</v>
      </c>
      <c r="X22" s="19">
        <f t="shared" si="8"/>
        <v>0</v>
      </c>
      <c r="Y22" s="92">
        <f>(Wateroverlast!U22/Wateroverlast!T22)*100</f>
        <v>2.8395268740593855</v>
      </c>
      <c r="Z22" s="94">
        <f t="shared" si="9"/>
        <v>6.0819476517239544</v>
      </c>
      <c r="AA22" s="93">
        <f t="shared" si="10"/>
        <v>6.0819476517239544</v>
      </c>
      <c r="AB22" s="13" t="s">
        <v>121</v>
      </c>
      <c r="AC22" s="13" t="s">
        <v>121</v>
      </c>
      <c r="AD22" s="13" t="s">
        <v>121</v>
      </c>
      <c r="AE22" s="17">
        <f>Wateroverlast!X22</f>
        <v>39.843551671417302</v>
      </c>
      <c r="AF22" s="17">
        <f>Wateroverlast!AA22</f>
        <v>0.82193617879853198</v>
      </c>
      <c r="AG22" s="77">
        <f t="shared" si="11"/>
        <v>3.9077743408614336</v>
      </c>
      <c r="AH22" s="60">
        <f t="shared" si="12"/>
        <v>3.9077743408614336</v>
      </c>
      <c r="AI22" s="70">
        <f>Wateroverlast!AB22</f>
        <v>0</v>
      </c>
      <c r="AJ22" s="70">
        <f>Wateroverlast!AC22</f>
        <v>0</v>
      </c>
      <c r="AK22" s="75">
        <f t="shared" si="13"/>
        <v>0</v>
      </c>
      <c r="AL22" s="36">
        <f t="shared" si="14"/>
        <v>0</v>
      </c>
      <c r="AM22" s="20">
        <v>100</v>
      </c>
      <c r="AN22" s="20">
        <f t="shared" si="15"/>
        <v>100</v>
      </c>
      <c r="AO22" s="13">
        <v>0</v>
      </c>
      <c r="AP22" s="13">
        <f t="shared" si="16"/>
        <v>0</v>
      </c>
      <c r="AQ22" s="72" t="s">
        <v>121</v>
      </c>
      <c r="AR22" s="17">
        <f>Wateroverlast!AG22</f>
        <v>39.843551671417302</v>
      </c>
      <c r="AS22" s="17"/>
      <c r="AT22" s="17"/>
      <c r="AU22" s="18">
        <f>Wateroverlast!AJ22</f>
        <v>0.82193617879853198</v>
      </c>
      <c r="AV22" s="77">
        <f t="shared" si="17"/>
        <v>3.9077743408614336</v>
      </c>
      <c r="AW22" s="16">
        <f>Wateroverlast!AK22</f>
        <v>0</v>
      </c>
      <c r="AX22" s="16">
        <f>Wateroverlast!AL22</f>
        <v>0</v>
      </c>
      <c r="AY22" s="73">
        <f t="shared" si="18"/>
        <v>0</v>
      </c>
      <c r="AZ22" s="35">
        <f t="shared" si="19"/>
        <v>1.3025914469538111</v>
      </c>
    </row>
    <row r="23" spans="1:52" x14ac:dyDescent="0.25">
      <c r="A23" s="4" t="s">
        <v>32</v>
      </c>
      <c r="B23" s="4" t="s">
        <v>48</v>
      </c>
      <c r="C23" s="13">
        <f>Wateroverlast!C23</f>
        <v>929</v>
      </c>
      <c r="D23" s="13">
        <f>Wateroverlast!D23</f>
        <v>160</v>
      </c>
      <c r="E23" s="79">
        <f t="shared" si="0"/>
        <v>2.4554941682013505</v>
      </c>
      <c r="F23" s="14">
        <f>Wateroverlast!E23</f>
        <v>69.770863143294207</v>
      </c>
      <c r="G23" s="14">
        <f>Wateroverlast!H23</f>
        <v>0.66637370495661896</v>
      </c>
      <c r="H23" s="80">
        <f t="shared" si="1"/>
        <v>3.1681755017289843</v>
      </c>
      <c r="I23" s="13">
        <f>Wateroverlast!I23</f>
        <v>0</v>
      </c>
      <c r="J23" s="13">
        <f>Wateroverlast!J23</f>
        <v>0</v>
      </c>
      <c r="K23" s="79">
        <f t="shared" si="2"/>
        <v>0</v>
      </c>
      <c r="L23" s="57">
        <f t="shared" si="3"/>
        <v>1.874556556643445</v>
      </c>
      <c r="M23" s="16">
        <f>Wateroverlast!K23</f>
        <v>929</v>
      </c>
      <c r="N23" s="16">
        <f>Wateroverlast!L23</f>
        <v>160</v>
      </c>
      <c r="O23" s="76">
        <f t="shared" si="4"/>
        <v>2.4554941682013505</v>
      </c>
      <c r="P23" s="17">
        <f>Wateroverlast!M23</f>
        <v>69.770863143294207</v>
      </c>
      <c r="Q23" s="17">
        <f>Wateroverlast!P23</f>
        <v>0.66637370495661896</v>
      </c>
      <c r="R23" s="77">
        <f t="shared" si="5"/>
        <v>3.1681755017289843</v>
      </c>
      <c r="S23" s="16">
        <f>Wateroverlast!Q23</f>
        <v>0</v>
      </c>
      <c r="T23" s="16">
        <f>Wateroverlast!R23</f>
        <v>0</v>
      </c>
      <c r="U23" s="76">
        <f t="shared" si="6"/>
        <v>0</v>
      </c>
      <c r="V23" s="35">
        <f t="shared" si="7"/>
        <v>1.874556556643445</v>
      </c>
      <c r="W23" s="19">
        <v>0</v>
      </c>
      <c r="X23" s="19">
        <f t="shared" si="8"/>
        <v>0</v>
      </c>
      <c r="Y23" s="92">
        <f>(Wateroverlast!U23/Wateroverlast!T23)*100</f>
        <v>46.687788791712336</v>
      </c>
      <c r="Z23" s="94">
        <f t="shared" si="9"/>
        <v>100.00000000000007</v>
      </c>
      <c r="AA23" s="93">
        <f t="shared" si="10"/>
        <v>100.00000000000007</v>
      </c>
      <c r="AB23" s="13" t="s">
        <v>121</v>
      </c>
      <c r="AC23" s="13" t="s">
        <v>121</v>
      </c>
      <c r="AD23" s="13" t="s">
        <v>121</v>
      </c>
      <c r="AE23" s="17">
        <f>Wateroverlast!X23</f>
        <v>69.770863143294207</v>
      </c>
      <c r="AF23" s="17">
        <f>Wateroverlast!AA23</f>
        <v>0.66637370495661896</v>
      </c>
      <c r="AG23" s="77">
        <f t="shared" si="11"/>
        <v>3.1681755017289843</v>
      </c>
      <c r="AH23" s="60">
        <f t="shared" si="12"/>
        <v>3.1681755017289843</v>
      </c>
      <c r="AI23" s="70">
        <f>Wateroverlast!AB23</f>
        <v>0</v>
      </c>
      <c r="AJ23" s="70">
        <f>Wateroverlast!AC23</f>
        <v>0</v>
      </c>
      <c r="AK23" s="75">
        <f t="shared" si="13"/>
        <v>0</v>
      </c>
      <c r="AL23" s="36">
        <f t="shared" si="14"/>
        <v>0</v>
      </c>
      <c r="AM23" s="20">
        <v>50</v>
      </c>
      <c r="AN23" s="20">
        <f t="shared" si="15"/>
        <v>50</v>
      </c>
      <c r="AO23" s="13">
        <v>50</v>
      </c>
      <c r="AP23" s="13">
        <f t="shared" si="16"/>
        <v>50</v>
      </c>
      <c r="AQ23" s="72" t="s">
        <v>121</v>
      </c>
      <c r="AR23" s="17">
        <f>Wateroverlast!AG23</f>
        <v>69.770863143294207</v>
      </c>
      <c r="AS23" s="17">
        <v>59.068851520000003</v>
      </c>
      <c r="AT23" s="17">
        <v>5.6444778470000001</v>
      </c>
      <c r="AU23" s="18">
        <f>Wateroverlast!AJ23</f>
        <v>0.66637370495661896</v>
      </c>
      <c r="AV23" s="77">
        <f t="shared" si="17"/>
        <v>3.1681755017289843</v>
      </c>
      <c r="AW23" s="16">
        <f>Wateroverlast!AK23</f>
        <v>0</v>
      </c>
      <c r="AX23" s="16">
        <f>Wateroverlast!AL23</f>
        <v>0</v>
      </c>
      <c r="AY23" s="73">
        <f t="shared" si="18"/>
        <v>0</v>
      </c>
      <c r="AZ23" s="35">
        <f t="shared" si="19"/>
        <v>1.0560585005763281</v>
      </c>
    </row>
    <row r="24" spans="1:52" x14ac:dyDescent="0.25">
      <c r="A24" s="4" t="s">
        <v>147</v>
      </c>
      <c r="B24" s="4" t="s">
        <v>155</v>
      </c>
      <c r="C24" s="13">
        <f>Wateroverlast!C24</f>
        <v>199</v>
      </c>
      <c r="D24" s="13">
        <f>Wateroverlast!D24</f>
        <v>35</v>
      </c>
      <c r="E24" s="79">
        <f t="shared" si="0"/>
        <v>0.5371393492940455</v>
      </c>
      <c r="F24" s="14">
        <f>Wateroverlast!E24</f>
        <v>19.034340637635498</v>
      </c>
      <c r="G24" s="14">
        <f>Wateroverlast!H24</f>
        <v>7.1147627597290597E-2</v>
      </c>
      <c r="H24" s="80">
        <f t="shared" si="1"/>
        <v>0.33826090237841411</v>
      </c>
      <c r="I24" s="13">
        <f>Wateroverlast!I24</f>
        <v>2</v>
      </c>
      <c r="J24" s="13">
        <f>Wateroverlast!J24</f>
        <v>0</v>
      </c>
      <c r="K24" s="79">
        <f t="shared" si="2"/>
        <v>0</v>
      </c>
      <c r="L24" s="57">
        <f t="shared" si="3"/>
        <v>0.29180008389081985</v>
      </c>
      <c r="M24" s="16">
        <f>Wateroverlast!K24</f>
        <v>199</v>
      </c>
      <c r="N24" s="16">
        <f>Wateroverlast!L24</f>
        <v>35</v>
      </c>
      <c r="O24" s="76">
        <f t="shared" si="4"/>
        <v>0.5371393492940455</v>
      </c>
      <c r="P24" s="17">
        <f>Wateroverlast!M24</f>
        <v>19.034340637635498</v>
      </c>
      <c r="Q24" s="17">
        <f>Wateroverlast!P24</f>
        <v>7.1147627597290597E-2</v>
      </c>
      <c r="R24" s="77">
        <f t="shared" si="5"/>
        <v>0.33826090237841411</v>
      </c>
      <c r="S24" s="16">
        <f>Wateroverlast!Q24</f>
        <v>2</v>
      </c>
      <c r="T24" s="16">
        <f>Wateroverlast!R24</f>
        <v>0</v>
      </c>
      <c r="U24" s="76">
        <f t="shared" si="6"/>
        <v>0</v>
      </c>
      <c r="V24" s="35">
        <f t="shared" si="7"/>
        <v>0.29180008389081985</v>
      </c>
      <c r="W24" s="19">
        <v>0</v>
      </c>
      <c r="X24" s="19">
        <f t="shared" si="8"/>
        <v>0</v>
      </c>
      <c r="Y24" s="92">
        <f>(Wateroverlast!U24/Wateroverlast!T24)*100</f>
        <v>9.5494391546090966</v>
      </c>
      <c r="Z24" s="94">
        <f t="shared" si="9"/>
        <v>20.453826154011921</v>
      </c>
      <c r="AA24" s="93">
        <f t="shared" si="10"/>
        <v>20.453826154011921</v>
      </c>
      <c r="AB24" s="13" t="s">
        <v>121</v>
      </c>
      <c r="AC24" s="13" t="s">
        <v>121</v>
      </c>
      <c r="AD24" s="13" t="s">
        <v>121</v>
      </c>
      <c r="AE24" s="17">
        <f>Wateroverlast!X24</f>
        <v>19.034340637635498</v>
      </c>
      <c r="AF24" s="17">
        <f>Wateroverlast!AA24</f>
        <v>7.1147627597290597E-2</v>
      </c>
      <c r="AG24" s="77">
        <f t="shared" si="11"/>
        <v>0.33826090237841411</v>
      </c>
      <c r="AH24" s="60">
        <f t="shared" si="12"/>
        <v>0.33826090237841411</v>
      </c>
      <c r="AI24" s="70">
        <f>Wateroverlast!AB24</f>
        <v>0</v>
      </c>
      <c r="AJ24" s="70">
        <f>Wateroverlast!AC24</f>
        <v>0</v>
      </c>
      <c r="AK24" s="75">
        <f t="shared" si="13"/>
        <v>0</v>
      </c>
      <c r="AL24" s="36">
        <f t="shared" si="14"/>
        <v>0</v>
      </c>
      <c r="AM24" s="20">
        <v>0</v>
      </c>
      <c r="AN24" s="20">
        <f t="shared" si="15"/>
        <v>0</v>
      </c>
      <c r="AO24" s="13">
        <v>0</v>
      </c>
      <c r="AP24" s="13">
        <f t="shared" si="16"/>
        <v>0</v>
      </c>
      <c r="AQ24" s="72" t="s">
        <v>121</v>
      </c>
      <c r="AR24" s="17">
        <f>Wateroverlast!AG24</f>
        <v>19.034340637635498</v>
      </c>
      <c r="AS24" s="17"/>
      <c r="AT24" s="17"/>
      <c r="AU24" s="18">
        <f>Wateroverlast!AJ24</f>
        <v>7.1147627597290597E-2</v>
      </c>
      <c r="AV24" s="77">
        <f t="shared" si="17"/>
        <v>0.33826090237841411</v>
      </c>
      <c r="AW24" s="16">
        <f>Wateroverlast!AK24</f>
        <v>0</v>
      </c>
      <c r="AX24" s="16">
        <f>Wateroverlast!AL24</f>
        <v>0</v>
      </c>
      <c r="AY24" s="73">
        <f t="shared" si="18"/>
        <v>0</v>
      </c>
      <c r="AZ24" s="35">
        <f t="shared" si="19"/>
        <v>0.11275363412613804</v>
      </c>
    </row>
    <row r="25" spans="1:52" x14ac:dyDescent="0.25">
      <c r="A25" s="4" t="s">
        <v>32</v>
      </c>
      <c r="B25" s="4" t="s">
        <v>33</v>
      </c>
      <c r="C25" s="13">
        <f>Wateroverlast!C25</f>
        <v>1193</v>
      </c>
      <c r="D25" s="13">
        <f>Wateroverlast!D25</f>
        <v>194</v>
      </c>
      <c r="E25" s="79">
        <f t="shared" si="0"/>
        <v>2.9772866789441377</v>
      </c>
      <c r="F25" s="14">
        <f>Wateroverlast!E25</f>
        <v>58.922816821066199</v>
      </c>
      <c r="G25" s="14">
        <f>Wateroverlast!H25</f>
        <v>1.74531908226166</v>
      </c>
      <c r="H25" s="80">
        <f t="shared" si="1"/>
        <v>8.2978621725199577</v>
      </c>
      <c r="I25" s="13">
        <f>Wateroverlast!I25</f>
        <v>0</v>
      </c>
      <c r="J25" s="13">
        <f>Wateroverlast!J25</f>
        <v>0</v>
      </c>
      <c r="K25" s="79">
        <f t="shared" si="2"/>
        <v>0</v>
      </c>
      <c r="L25" s="57">
        <f t="shared" si="3"/>
        <v>3.7583829504880319</v>
      </c>
      <c r="M25" s="16">
        <f>Wateroverlast!K25</f>
        <v>1193</v>
      </c>
      <c r="N25" s="16">
        <f>Wateroverlast!L25</f>
        <v>194</v>
      </c>
      <c r="O25" s="76">
        <f t="shared" si="4"/>
        <v>2.9772866789441377</v>
      </c>
      <c r="P25" s="17">
        <f>Wateroverlast!M25</f>
        <v>58.922816821066199</v>
      </c>
      <c r="Q25" s="17">
        <f>Wateroverlast!P25</f>
        <v>1.74531908226166</v>
      </c>
      <c r="R25" s="77">
        <f t="shared" si="5"/>
        <v>8.2978621725199577</v>
      </c>
      <c r="S25" s="16">
        <f>Wateroverlast!Q25</f>
        <v>0</v>
      </c>
      <c r="T25" s="16">
        <f>Wateroverlast!R25</f>
        <v>0</v>
      </c>
      <c r="U25" s="76">
        <f t="shared" si="6"/>
        <v>0</v>
      </c>
      <c r="V25" s="35">
        <f t="shared" si="7"/>
        <v>3.7583829504880319</v>
      </c>
      <c r="W25" s="19">
        <v>0</v>
      </c>
      <c r="X25" s="19">
        <f t="shared" si="8"/>
        <v>0</v>
      </c>
      <c r="Y25" s="92">
        <f>(Wateroverlast!U25/Wateroverlast!T25)*100</f>
        <v>3.8097388599928386</v>
      </c>
      <c r="Z25" s="94">
        <f t="shared" si="9"/>
        <v>8.16003275929212</v>
      </c>
      <c r="AA25" s="93">
        <f t="shared" si="10"/>
        <v>8.16003275929212</v>
      </c>
      <c r="AB25" s="13" t="s">
        <v>121</v>
      </c>
      <c r="AC25" s="13" t="s">
        <v>121</v>
      </c>
      <c r="AD25" s="13" t="s">
        <v>121</v>
      </c>
      <c r="AE25" s="17">
        <f>Wateroverlast!X25</f>
        <v>58.922816821066199</v>
      </c>
      <c r="AF25" s="17">
        <f>Wateroverlast!AA25</f>
        <v>1.74531908226166</v>
      </c>
      <c r="AG25" s="77">
        <f t="shared" si="11"/>
        <v>8.2978621725199577</v>
      </c>
      <c r="AH25" s="60">
        <f t="shared" si="12"/>
        <v>8.2978621725199577</v>
      </c>
      <c r="AI25" s="70">
        <f>Wateroverlast!AB25</f>
        <v>0</v>
      </c>
      <c r="AJ25" s="70">
        <f>Wateroverlast!AC25</f>
        <v>0</v>
      </c>
      <c r="AK25" s="75">
        <f t="shared" si="13"/>
        <v>0</v>
      </c>
      <c r="AL25" s="36">
        <f t="shared" si="14"/>
        <v>0</v>
      </c>
      <c r="AM25" s="20">
        <v>0</v>
      </c>
      <c r="AN25" s="20">
        <f t="shared" si="15"/>
        <v>0</v>
      </c>
      <c r="AO25" s="13">
        <v>0</v>
      </c>
      <c r="AP25" s="13">
        <f t="shared" si="16"/>
        <v>0</v>
      </c>
      <c r="AQ25" s="72" t="s">
        <v>121</v>
      </c>
      <c r="AR25" s="17">
        <f>Wateroverlast!AG25</f>
        <v>58.922816821066199</v>
      </c>
      <c r="AS25" s="17">
        <v>47.230988250000003</v>
      </c>
      <c r="AT25" s="17">
        <v>5.7280285639999997</v>
      </c>
      <c r="AU25" s="18">
        <f>Wateroverlast!AJ25</f>
        <v>1.74531908226166</v>
      </c>
      <c r="AV25" s="77">
        <f t="shared" si="17"/>
        <v>8.2978621725199577</v>
      </c>
      <c r="AW25" s="16">
        <f>Wateroverlast!AK25</f>
        <v>0</v>
      </c>
      <c r="AX25" s="16">
        <f>Wateroverlast!AL25</f>
        <v>0</v>
      </c>
      <c r="AY25" s="73">
        <f t="shared" si="18"/>
        <v>0</v>
      </c>
      <c r="AZ25" s="35">
        <f t="shared" si="19"/>
        <v>2.7659540575066526</v>
      </c>
    </row>
    <row r="26" spans="1:52" x14ac:dyDescent="0.25">
      <c r="A26" s="4" t="s">
        <v>147</v>
      </c>
      <c r="B26" s="4" t="s">
        <v>154</v>
      </c>
      <c r="C26" s="13">
        <f>Wateroverlast!C26</f>
        <v>309</v>
      </c>
      <c r="D26" s="13">
        <f>Wateroverlast!D26</f>
        <v>115</v>
      </c>
      <c r="E26" s="79">
        <f t="shared" si="0"/>
        <v>1.7648864333947207</v>
      </c>
      <c r="F26" s="14">
        <f>Wateroverlast!E26</f>
        <v>10.089283732286001</v>
      </c>
      <c r="G26" s="14">
        <f>Wateroverlast!H26</f>
        <v>0.107287278518943</v>
      </c>
      <c r="H26" s="80">
        <f t="shared" si="1"/>
        <v>0.51008154271786177</v>
      </c>
      <c r="I26" s="13">
        <f>Wateroverlast!I26</f>
        <v>5</v>
      </c>
      <c r="J26" s="13">
        <f>Wateroverlast!J26</f>
        <v>2</v>
      </c>
      <c r="K26" s="79">
        <f t="shared" si="2"/>
        <v>5.1282051282051277</v>
      </c>
      <c r="L26" s="57">
        <f t="shared" si="3"/>
        <v>2.4677243681059036</v>
      </c>
      <c r="M26" s="16">
        <f>Wateroverlast!K26</f>
        <v>309</v>
      </c>
      <c r="N26" s="16">
        <f>Wateroverlast!L26</f>
        <v>115</v>
      </c>
      <c r="O26" s="76">
        <f t="shared" si="4"/>
        <v>1.7648864333947207</v>
      </c>
      <c r="P26" s="17">
        <f>Wateroverlast!M26</f>
        <v>10.089283732286001</v>
      </c>
      <c r="Q26" s="17">
        <f>Wateroverlast!P26</f>
        <v>0.107287278518943</v>
      </c>
      <c r="R26" s="77">
        <f t="shared" si="5"/>
        <v>0.51008154271786177</v>
      </c>
      <c r="S26" s="16">
        <f>Wateroverlast!Q26</f>
        <v>5</v>
      </c>
      <c r="T26" s="16">
        <f>Wateroverlast!R26</f>
        <v>2</v>
      </c>
      <c r="U26" s="76">
        <f t="shared" si="6"/>
        <v>5.1282051282051277</v>
      </c>
      <c r="V26" s="35">
        <f t="shared" si="7"/>
        <v>2.4677243681059036</v>
      </c>
      <c r="W26" s="19">
        <v>0</v>
      </c>
      <c r="X26" s="19">
        <f t="shared" si="8"/>
        <v>0</v>
      </c>
      <c r="Y26" s="92">
        <f>(Wateroverlast!U26/Wateroverlast!T26)*100</f>
        <v>0</v>
      </c>
      <c r="Z26" s="94">
        <f t="shared" si="9"/>
        <v>0</v>
      </c>
      <c r="AA26" s="93">
        <f t="shared" si="10"/>
        <v>0</v>
      </c>
      <c r="AB26" s="13" t="s">
        <v>121</v>
      </c>
      <c r="AC26" s="13" t="s">
        <v>121</v>
      </c>
      <c r="AD26" s="13" t="s">
        <v>121</v>
      </c>
      <c r="AE26" s="17">
        <f>Wateroverlast!X26</f>
        <v>10.089283732286001</v>
      </c>
      <c r="AF26" s="17">
        <f>Wateroverlast!AA26</f>
        <v>0.107287278518943</v>
      </c>
      <c r="AG26" s="77">
        <f t="shared" si="11"/>
        <v>0.51008154271786177</v>
      </c>
      <c r="AH26" s="60">
        <f t="shared" si="12"/>
        <v>0.51008154271786177</v>
      </c>
      <c r="AI26" s="70">
        <f>Wateroverlast!AB26</f>
        <v>0</v>
      </c>
      <c r="AJ26" s="70">
        <f>Wateroverlast!AC26</f>
        <v>0</v>
      </c>
      <c r="AK26" s="75">
        <f t="shared" si="13"/>
        <v>0</v>
      </c>
      <c r="AL26" s="36">
        <f t="shared" si="14"/>
        <v>0</v>
      </c>
      <c r="AM26" s="20">
        <v>0</v>
      </c>
      <c r="AN26" s="20">
        <f t="shared" si="15"/>
        <v>0</v>
      </c>
      <c r="AO26" s="13">
        <v>0</v>
      </c>
      <c r="AP26" s="13">
        <f t="shared" si="16"/>
        <v>0</v>
      </c>
      <c r="AQ26" s="72" t="s">
        <v>121</v>
      </c>
      <c r="AR26" s="17">
        <f>Wateroverlast!AG26</f>
        <v>10.089283732286001</v>
      </c>
      <c r="AS26" s="17"/>
      <c r="AT26" s="17"/>
      <c r="AU26" s="18">
        <f>Wateroverlast!AJ26</f>
        <v>0.107287278518943</v>
      </c>
      <c r="AV26" s="77">
        <f t="shared" si="17"/>
        <v>0.51008154271786177</v>
      </c>
      <c r="AW26" s="16">
        <f>Wateroverlast!AK26</f>
        <v>0</v>
      </c>
      <c r="AX26" s="16">
        <f>Wateroverlast!AL26</f>
        <v>0</v>
      </c>
      <c r="AY26" s="73">
        <f t="shared" si="18"/>
        <v>0</v>
      </c>
      <c r="AZ26" s="35">
        <f t="shared" si="19"/>
        <v>0.17002718090595392</v>
      </c>
    </row>
    <row r="27" spans="1:52" x14ac:dyDescent="0.25">
      <c r="A27" s="4" t="s">
        <v>32</v>
      </c>
      <c r="B27" s="4" t="s">
        <v>39</v>
      </c>
      <c r="C27" s="13">
        <f>Wateroverlast!C27</f>
        <v>2568</v>
      </c>
      <c r="D27" s="13">
        <f>Wateroverlast!D27</f>
        <v>481</v>
      </c>
      <c r="E27" s="79">
        <f t="shared" si="0"/>
        <v>7.3818293431553101</v>
      </c>
      <c r="F27" s="14">
        <f>Wateroverlast!E27</f>
        <v>16.091917923579199</v>
      </c>
      <c r="G27" s="14">
        <f>Wateroverlast!H27</f>
        <v>1.6334840680139799</v>
      </c>
      <c r="H27" s="80">
        <f t="shared" si="1"/>
        <v>7.7661590909914384</v>
      </c>
      <c r="I27" s="13">
        <f>Wateroverlast!I27</f>
        <v>11</v>
      </c>
      <c r="J27" s="13">
        <f>Wateroverlast!J27</f>
        <v>5</v>
      </c>
      <c r="K27" s="79">
        <f t="shared" si="2"/>
        <v>12.820512820512819</v>
      </c>
      <c r="L27" s="57">
        <f t="shared" si="3"/>
        <v>9.3228337515531887</v>
      </c>
      <c r="M27" s="16">
        <f>Wateroverlast!K27</f>
        <v>2568</v>
      </c>
      <c r="N27" s="16">
        <f>Wateroverlast!L27</f>
        <v>481</v>
      </c>
      <c r="O27" s="76">
        <f t="shared" si="4"/>
        <v>7.3818293431553101</v>
      </c>
      <c r="P27" s="17">
        <f>Wateroverlast!M27</f>
        <v>16.091917923579199</v>
      </c>
      <c r="Q27" s="17">
        <f>Wateroverlast!P27</f>
        <v>1.6334840680139799</v>
      </c>
      <c r="R27" s="77">
        <f t="shared" si="5"/>
        <v>7.7661590909914384</v>
      </c>
      <c r="S27" s="16">
        <f>Wateroverlast!Q27</f>
        <v>11</v>
      </c>
      <c r="T27" s="16">
        <f>Wateroverlast!R27</f>
        <v>5</v>
      </c>
      <c r="U27" s="76">
        <f t="shared" si="6"/>
        <v>12.820512820512819</v>
      </c>
      <c r="V27" s="35">
        <f t="shared" si="7"/>
        <v>9.3228337515531887</v>
      </c>
      <c r="W27" s="19">
        <v>0</v>
      </c>
      <c r="X27" s="19">
        <f t="shared" si="8"/>
        <v>0</v>
      </c>
      <c r="Y27" s="92">
        <f>(Wateroverlast!U27/Wateroverlast!T27)*100</f>
        <v>0</v>
      </c>
      <c r="Z27" s="94">
        <f t="shared" si="9"/>
        <v>0</v>
      </c>
      <c r="AA27" s="93">
        <f t="shared" si="10"/>
        <v>0</v>
      </c>
      <c r="AB27" s="13" t="s">
        <v>121</v>
      </c>
      <c r="AC27" s="13" t="s">
        <v>121</v>
      </c>
      <c r="AD27" s="13" t="s">
        <v>121</v>
      </c>
      <c r="AE27" s="17">
        <f>Wateroverlast!X27</f>
        <v>16.091917923579199</v>
      </c>
      <c r="AF27" s="17">
        <f>Wateroverlast!AA27</f>
        <v>1.6334840680139799</v>
      </c>
      <c r="AG27" s="77">
        <f t="shared" si="11"/>
        <v>7.7661590909914384</v>
      </c>
      <c r="AH27" s="60">
        <f t="shared" si="12"/>
        <v>7.7661590909914384</v>
      </c>
      <c r="AI27" s="70">
        <f>Wateroverlast!AB27</f>
        <v>3</v>
      </c>
      <c r="AJ27" s="70">
        <f>Wateroverlast!AC27</f>
        <v>2</v>
      </c>
      <c r="AK27" s="75">
        <f t="shared" si="13"/>
        <v>15.384615384615385</v>
      </c>
      <c r="AL27" s="36">
        <f t="shared" si="14"/>
        <v>15.384615384615385</v>
      </c>
      <c r="AM27" s="20">
        <v>50</v>
      </c>
      <c r="AN27" s="20">
        <f t="shared" si="15"/>
        <v>50</v>
      </c>
      <c r="AO27" s="13">
        <v>0</v>
      </c>
      <c r="AP27" s="13">
        <f t="shared" si="16"/>
        <v>0</v>
      </c>
      <c r="AQ27" s="72" t="s">
        <v>121</v>
      </c>
      <c r="AR27" s="17">
        <f>Wateroverlast!AG27</f>
        <v>16.091917923579199</v>
      </c>
      <c r="AS27" s="17">
        <v>5.1882539239999996</v>
      </c>
      <c r="AT27" s="17">
        <v>9.9241837840000002</v>
      </c>
      <c r="AU27" s="18">
        <f>Wateroverlast!AJ27</f>
        <v>1.6334840680139799</v>
      </c>
      <c r="AV27" s="77">
        <f t="shared" si="17"/>
        <v>7.7661590909914384</v>
      </c>
      <c r="AW27" s="16">
        <f>Wateroverlast!AK27</f>
        <v>2</v>
      </c>
      <c r="AX27" s="16">
        <f>Wateroverlast!AL27</f>
        <v>2</v>
      </c>
      <c r="AY27" s="73">
        <f t="shared" si="18"/>
        <v>100</v>
      </c>
      <c r="AZ27" s="35">
        <f t="shared" si="19"/>
        <v>35.922053030330481</v>
      </c>
    </row>
    <row r="28" spans="1:52" x14ac:dyDescent="0.25">
      <c r="A28" s="4" t="s">
        <v>32</v>
      </c>
      <c r="B28" s="4" t="s">
        <v>38</v>
      </c>
      <c r="C28" s="13">
        <f>Wateroverlast!C28</f>
        <v>1452</v>
      </c>
      <c r="D28" s="13">
        <f>Wateroverlast!D28</f>
        <v>505</v>
      </c>
      <c r="E28" s="79">
        <f t="shared" si="0"/>
        <v>7.7501534683855127</v>
      </c>
      <c r="F28" s="14">
        <f>Wateroverlast!E28</f>
        <v>9.3303415569910495</v>
      </c>
      <c r="G28" s="14">
        <f>Wateroverlast!H28</f>
        <v>2.0564804675168999</v>
      </c>
      <c r="H28" s="80">
        <f t="shared" si="1"/>
        <v>9.7772330878442393</v>
      </c>
      <c r="I28" s="13">
        <f>Wateroverlast!I28</f>
        <v>3</v>
      </c>
      <c r="J28" s="13">
        <f>Wateroverlast!J28</f>
        <v>3</v>
      </c>
      <c r="K28" s="79">
        <f t="shared" si="2"/>
        <v>7.6923076923076925</v>
      </c>
      <c r="L28" s="57">
        <f t="shared" si="3"/>
        <v>8.4065647495124818</v>
      </c>
      <c r="M28" s="16">
        <f>Wateroverlast!K28</f>
        <v>1452</v>
      </c>
      <c r="N28" s="16">
        <f>Wateroverlast!L28</f>
        <v>505</v>
      </c>
      <c r="O28" s="76">
        <f t="shared" si="4"/>
        <v>7.7501534683855127</v>
      </c>
      <c r="P28" s="17">
        <f>Wateroverlast!M28</f>
        <v>9.3303415569910495</v>
      </c>
      <c r="Q28" s="17">
        <f>Wateroverlast!P28</f>
        <v>2.0564804675168999</v>
      </c>
      <c r="R28" s="77">
        <f t="shared" si="5"/>
        <v>9.7772330878442393</v>
      </c>
      <c r="S28" s="16">
        <f>Wateroverlast!Q28</f>
        <v>3</v>
      </c>
      <c r="T28" s="16">
        <f>Wateroverlast!R28</f>
        <v>3</v>
      </c>
      <c r="U28" s="76">
        <f t="shared" si="6"/>
        <v>7.6923076923076925</v>
      </c>
      <c r="V28" s="35">
        <f t="shared" si="7"/>
        <v>8.4065647495124818</v>
      </c>
      <c r="W28" s="19">
        <v>0</v>
      </c>
      <c r="X28" s="19">
        <f t="shared" si="8"/>
        <v>0</v>
      </c>
      <c r="Y28" s="92">
        <f>(Wateroverlast!U28/Wateroverlast!T28)*100</f>
        <v>0</v>
      </c>
      <c r="Z28" s="94">
        <f t="shared" si="9"/>
        <v>0</v>
      </c>
      <c r="AA28" s="93">
        <f t="shared" si="10"/>
        <v>0</v>
      </c>
      <c r="AB28" s="13" t="s">
        <v>121</v>
      </c>
      <c r="AC28" s="13" t="s">
        <v>121</v>
      </c>
      <c r="AD28" s="13" t="s">
        <v>121</v>
      </c>
      <c r="AE28" s="17">
        <f>Wateroverlast!X28</f>
        <v>9.3303415569910495</v>
      </c>
      <c r="AF28" s="17">
        <f>Wateroverlast!AA28</f>
        <v>2.0564804675168999</v>
      </c>
      <c r="AG28" s="77">
        <f t="shared" si="11"/>
        <v>9.7772330878442393</v>
      </c>
      <c r="AH28" s="60">
        <f t="shared" si="12"/>
        <v>9.7772330878442393</v>
      </c>
      <c r="AI28" s="70">
        <f>Wateroverlast!AB28</f>
        <v>0</v>
      </c>
      <c r="AJ28" s="70">
        <f>Wateroverlast!AC28</f>
        <v>0</v>
      </c>
      <c r="AK28" s="75">
        <f t="shared" si="13"/>
        <v>0</v>
      </c>
      <c r="AL28" s="36">
        <f t="shared" si="14"/>
        <v>0</v>
      </c>
      <c r="AM28" s="20">
        <v>0</v>
      </c>
      <c r="AN28" s="20">
        <f t="shared" si="15"/>
        <v>0</v>
      </c>
      <c r="AO28" s="13">
        <v>0</v>
      </c>
      <c r="AP28" s="13">
        <f t="shared" si="16"/>
        <v>0</v>
      </c>
      <c r="AQ28" s="72" t="s">
        <v>121</v>
      </c>
      <c r="AR28" s="17">
        <f>Wateroverlast!AG28</f>
        <v>9.3303415569910495</v>
      </c>
      <c r="AS28" s="17">
        <v>2.7150568490000002</v>
      </c>
      <c r="AT28" s="17">
        <v>5.0381475570000003</v>
      </c>
      <c r="AU28" s="18">
        <f>Wateroverlast!AJ28</f>
        <v>2.0564804675168999</v>
      </c>
      <c r="AV28" s="77">
        <f t="shared" si="17"/>
        <v>9.7772330878442393</v>
      </c>
      <c r="AW28" s="16">
        <f>Wateroverlast!AK28</f>
        <v>0</v>
      </c>
      <c r="AX28" s="16">
        <f>Wateroverlast!AL28</f>
        <v>0</v>
      </c>
      <c r="AY28" s="73">
        <f t="shared" si="18"/>
        <v>0</v>
      </c>
      <c r="AZ28" s="35">
        <f t="shared" si="19"/>
        <v>3.2590776959480796</v>
      </c>
    </row>
    <row r="29" spans="1:52" x14ac:dyDescent="0.25">
      <c r="A29" s="4" t="s">
        <v>3</v>
      </c>
      <c r="B29" s="4" t="s">
        <v>4</v>
      </c>
      <c r="C29" s="13">
        <f>Wateroverlast!C29</f>
        <v>3844</v>
      </c>
      <c r="D29" s="13">
        <f>Wateroverlast!D29</f>
        <v>473</v>
      </c>
      <c r="E29" s="79">
        <f t="shared" si="0"/>
        <v>7.259054634745242</v>
      </c>
      <c r="F29" s="14">
        <f>Wateroverlast!E29</f>
        <v>92.106970186516605</v>
      </c>
      <c r="G29" s="14">
        <f>Wateroverlast!H29</f>
        <v>8.0172610156253405</v>
      </c>
      <c r="H29" s="80">
        <f t="shared" si="1"/>
        <v>38.116885092764257</v>
      </c>
      <c r="I29" s="13">
        <f>Wateroverlast!I29</f>
        <v>2</v>
      </c>
      <c r="J29" s="13">
        <f>Wateroverlast!J29</f>
        <v>2</v>
      </c>
      <c r="K29" s="79">
        <f t="shared" si="2"/>
        <v>5.1282051282051277</v>
      </c>
      <c r="L29" s="57">
        <f t="shared" si="3"/>
        <v>16.834714951904875</v>
      </c>
      <c r="M29" s="16">
        <f>Wateroverlast!K29</f>
        <v>3844</v>
      </c>
      <c r="N29" s="16">
        <f>Wateroverlast!L29</f>
        <v>473</v>
      </c>
      <c r="O29" s="76">
        <f t="shared" si="4"/>
        <v>7.259054634745242</v>
      </c>
      <c r="P29" s="17">
        <f>Wateroverlast!M29</f>
        <v>92.106970186516605</v>
      </c>
      <c r="Q29" s="17">
        <f>Wateroverlast!P29</f>
        <v>8.0172610156253405</v>
      </c>
      <c r="R29" s="77">
        <f t="shared" si="5"/>
        <v>38.116885092764257</v>
      </c>
      <c r="S29" s="16">
        <f>Wateroverlast!Q29</f>
        <v>2</v>
      </c>
      <c r="T29" s="16">
        <f>Wateroverlast!R29</f>
        <v>2</v>
      </c>
      <c r="U29" s="76">
        <f t="shared" si="6"/>
        <v>5.1282051282051277</v>
      </c>
      <c r="V29" s="35">
        <f t="shared" si="7"/>
        <v>16.834714951904875</v>
      </c>
      <c r="W29" s="19">
        <v>0</v>
      </c>
      <c r="X29" s="19">
        <f t="shared" si="8"/>
        <v>0</v>
      </c>
      <c r="Y29" s="92">
        <f>(Wateroverlast!U29/Wateroverlast!T29)*100</f>
        <v>2.6999605205933546</v>
      </c>
      <c r="Z29" s="94">
        <f t="shared" si="9"/>
        <v>5.7830121975548199</v>
      </c>
      <c r="AA29" s="93">
        <f t="shared" si="10"/>
        <v>5.7830121975548199</v>
      </c>
      <c r="AB29" s="13" t="s">
        <v>121</v>
      </c>
      <c r="AC29" s="13" t="s">
        <v>121</v>
      </c>
      <c r="AD29" s="13" t="s">
        <v>121</v>
      </c>
      <c r="AE29" s="17">
        <f>Wateroverlast!X29</f>
        <v>92.106970186516605</v>
      </c>
      <c r="AF29" s="17">
        <f>Wateroverlast!AA29</f>
        <v>8.0172610156253405</v>
      </c>
      <c r="AG29" s="77">
        <f t="shared" si="11"/>
        <v>38.116885092764257</v>
      </c>
      <c r="AH29" s="60">
        <f t="shared" si="12"/>
        <v>38.116885092764257</v>
      </c>
      <c r="AI29" s="70">
        <f>Wateroverlast!AB29</f>
        <v>0</v>
      </c>
      <c r="AJ29" s="70">
        <f>Wateroverlast!AC29</f>
        <v>0</v>
      </c>
      <c r="AK29" s="75">
        <f t="shared" si="13"/>
        <v>0</v>
      </c>
      <c r="AL29" s="36">
        <f t="shared" si="14"/>
        <v>0</v>
      </c>
      <c r="AM29" s="20">
        <v>50</v>
      </c>
      <c r="AN29" s="20">
        <f t="shared" si="15"/>
        <v>50</v>
      </c>
      <c r="AO29" s="13">
        <v>50</v>
      </c>
      <c r="AP29" s="13">
        <f t="shared" si="16"/>
        <v>50</v>
      </c>
      <c r="AQ29" s="72" t="s">
        <v>121</v>
      </c>
      <c r="AR29" s="17">
        <f>Wateroverlast!AG29</f>
        <v>92.106970186516605</v>
      </c>
      <c r="AS29" s="17">
        <v>52.448922420000002</v>
      </c>
      <c r="AT29" s="17">
        <v>28.52218912</v>
      </c>
      <c r="AU29" s="18">
        <f>Wateroverlast!AJ29</f>
        <v>8.0172610156253405</v>
      </c>
      <c r="AV29" s="77">
        <f t="shared" si="17"/>
        <v>38.116885092764257</v>
      </c>
      <c r="AW29" s="16">
        <f>Wateroverlast!AK29</f>
        <v>1</v>
      </c>
      <c r="AX29" s="16">
        <f>Wateroverlast!AL29</f>
        <v>1</v>
      </c>
      <c r="AY29" s="73">
        <f t="shared" si="18"/>
        <v>50</v>
      </c>
      <c r="AZ29" s="35">
        <f t="shared" si="19"/>
        <v>29.372295030921418</v>
      </c>
    </row>
    <row r="30" spans="1:52" x14ac:dyDescent="0.25">
      <c r="A30" s="4" t="s">
        <v>32</v>
      </c>
      <c r="B30" s="4" t="s">
        <v>46</v>
      </c>
      <c r="C30" s="13">
        <f>Wateroverlast!C30</f>
        <v>968</v>
      </c>
      <c r="D30" s="13">
        <f>Wateroverlast!D30</f>
        <v>121</v>
      </c>
      <c r="E30" s="79">
        <f t="shared" si="0"/>
        <v>1.8569674647022714</v>
      </c>
      <c r="F30" s="14">
        <f>Wateroverlast!E30</f>
        <v>4.5943488729630202</v>
      </c>
      <c r="G30" s="14">
        <f>Wateroverlast!H30</f>
        <v>0.27729507035076201</v>
      </c>
      <c r="H30" s="80">
        <f t="shared" si="1"/>
        <v>1.3183585158011166</v>
      </c>
      <c r="I30" s="13">
        <f>Wateroverlast!I30</f>
        <v>0</v>
      </c>
      <c r="J30" s="13">
        <f>Wateroverlast!J30</f>
        <v>0</v>
      </c>
      <c r="K30" s="79">
        <f t="shared" si="2"/>
        <v>0</v>
      </c>
      <c r="L30" s="57">
        <f t="shared" si="3"/>
        <v>1.0584419935011293</v>
      </c>
      <c r="M30" s="16">
        <f>Wateroverlast!K30</f>
        <v>968</v>
      </c>
      <c r="N30" s="16">
        <f>Wateroverlast!L30</f>
        <v>121</v>
      </c>
      <c r="O30" s="76">
        <f t="shared" si="4"/>
        <v>1.8569674647022714</v>
      </c>
      <c r="P30" s="17">
        <f>Wateroverlast!M30</f>
        <v>4.5943488729630202</v>
      </c>
      <c r="Q30" s="17">
        <f>Wateroverlast!P30</f>
        <v>0.27729507035076201</v>
      </c>
      <c r="R30" s="77">
        <f t="shared" si="5"/>
        <v>1.3183585158011166</v>
      </c>
      <c r="S30" s="16">
        <f>Wateroverlast!Q30</f>
        <v>0</v>
      </c>
      <c r="T30" s="16">
        <f>Wateroverlast!R30</f>
        <v>0</v>
      </c>
      <c r="U30" s="76">
        <f t="shared" si="6"/>
        <v>0</v>
      </c>
      <c r="V30" s="35">
        <f t="shared" si="7"/>
        <v>1.0584419935011293</v>
      </c>
      <c r="W30" s="19">
        <v>0</v>
      </c>
      <c r="X30" s="19">
        <f t="shared" si="8"/>
        <v>0</v>
      </c>
      <c r="Y30" s="92">
        <f>(Wateroverlast!U30/Wateroverlast!T30)*100</f>
        <v>0</v>
      </c>
      <c r="Z30" s="94">
        <f t="shared" si="9"/>
        <v>0</v>
      </c>
      <c r="AA30" s="93">
        <f t="shared" si="10"/>
        <v>0</v>
      </c>
      <c r="AB30" s="13" t="s">
        <v>121</v>
      </c>
      <c r="AC30" s="13" t="s">
        <v>121</v>
      </c>
      <c r="AD30" s="13" t="s">
        <v>121</v>
      </c>
      <c r="AE30" s="17">
        <f>Wateroverlast!X30</f>
        <v>4.5943488729630202</v>
      </c>
      <c r="AF30" s="17">
        <f>Wateroverlast!AA30</f>
        <v>0.27729507035076201</v>
      </c>
      <c r="AG30" s="77">
        <f t="shared" si="11"/>
        <v>1.3183585158011166</v>
      </c>
      <c r="AH30" s="60">
        <f t="shared" si="12"/>
        <v>1.3183585158011166</v>
      </c>
      <c r="AI30" s="70">
        <f>Wateroverlast!AB30</f>
        <v>0</v>
      </c>
      <c r="AJ30" s="70">
        <f>Wateroverlast!AC30</f>
        <v>0</v>
      </c>
      <c r="AK30" s="75">
        <f t="shared" si="13"/>
        <v>0</v>
      </c>
      <c r="AL30" s="36">
        <f t="shared" si="14"/>
        <v>0</v>
      </c>
      <c r="AM30" s="20">
        <v>0</v>
      </c>
      <c r="AN30" s="20">
        <f t="shared" si="15"/>
        <v>0</v>
      </c>
      <c r="AO30" s="13">
        <v>0</v>
      </c>
      <c r="AP30" s="13">
        <f t="shared" si="16"/>
        <v>0</v>
      </c>
      <c r="AQ30" s="72" t="s">
        <v>121</v>
      </c>
      <c r="AR30" s="17">
        <f>Wateroverlast!AG30</f>
        <v>4.5943488729630202</v>
      </c>
      <c r="AS30" s="17">
        <v>0.81757570499999999</v>
      </c>
      <c r="AT30" s="17">
        <v>3.7327839520000001</v>
      </c>
      <c r="AU30" s="18">
        <f>Wateroverlast!AJ30</f>
        <v>0.27729507035076201</v>
      </c>
      <c r="AV30" s="77">
        <f t="shared" si="17"/>
        <v>1.3183585158011166</v>
      </c>
      <c r="AW30" s="16">
        <f>Wateroverlast!AK30</f>
        <v>0</v>
      </c>
      <c r="AX30" s="16">
        <f>Wateroverlast!AL30</f>
        <v>0</v>
      </c>
      <c r="AY30" s="73">
        <f t="shared" si="18"/>
        <v>0</v>
      </c>
      <c r="AZ30" s="35">
        <f t="shared" si="19"/>
        <v>0.43945283860037221</v>
      </c>
    </row>
    <row r="31" spans="1:52" x14ac:dyDescent="0.25">
      <c r="A31" s="4" t="s">
        <v>32</v>
      </c>
      <c r="B31" s="4" t="s">
        <v>47</v>
      </c>
      <c r="C31" s="13">
        <f>Wateroverlast!C31</f>
        <v>1883</v>
      </c>
      <c r="D31" s="13">
        <f>Wateroverlast!D31</f>
        <v>515</v>
      </c>
      <c r="E31" s="79">
        <f t="shared" si="0"/>
        <v>7.9036218538980973</v>
      </c>
      <c r="F31" s="14">
        <f>Wateroverlast!E31</f>
        <v>15.5538968908846</v>
      </c>
      <c r="G31" s="14">
        <f>Wateroverlast!H31</f>
        <v>0</v>
      </c>
      <c r="H31" s="80">
        <f t="shared" si="1"/>
        <v>0</v>
      </c>
      <c r="I31" s="13">
        <f>Wateroverlast!I31</f>
        <v>4</v>
      </c>
      <c r="J31" s="13">
        <f>Wateroverlast!J31</f>
        <v>2</v>
      </c>
      <c r="K31" s="79">
        <f t="shared" si="2"/>
        <v>5.1282051282051277</v>
      </c>
      <c r="L31" s="57">
        <f t="shared" si="3"/>
        <v>4.343942327367742</v>
      </c>
      <c r="M31" s="16">
        <f>Wateroverlast!K31</f>
        <v>1883</v>
      </c>
      <c r="N31" s="16">
        <f>Wateroverlast!L31</f>
        <v>515</v>
      </c>
      <c r="O31" s="76">
        <f t="shared" si="4"/>
        <v>7.9036218538980973</v>
      </c>
      <c r="P31" s="17">
        <f>Wateroverlast!M31</f>
        <v>15.5538968908846</v>
      </c>
      <c r="Q31" s="17">
        <f>Wateroverlast!P31</f>
        <v>0</v>
      </c>
      <c r="R31" s="77">
        <f t="shared" si="5"/>
        <v>0</v>
      </c>
      <c r="S31" s="16">
        <f>Wateroverlast!Q31</f>
        <v>4</v>
      </c>
      <c r="T31" s="16">
        <f>Wateroverlast!R31</f>
        <v>2</v>
      </c>
      <c r="U31" s="76">
        <f t="shared" si="6"/>
        <v>5.1282051282051277</v>
      </c>
      <c r="V31" s="35">
        <f t="shared" si="7"/>
        <v>4.343942327367742</v>
      </c>
      <c r="W31" s="19">
        <v>0</v>
      </c>
      <c r="X31" s="19">
        <f t="shared" si="8"/>
        <v>0</v>
      </c>
      <c r="Y31" s="92">
        <f>(Wateroverlast!U31/Wateroverlast!T31)*100</f>
        <v>0</v>
      </c>
      <c r="Z31" s="94">
        <f t="shared" si="9"/>
        <v>0</v>
      </c>
      <c r="AA31" s="93">
        <f t="shared" si="10"/>
        <v>0</v>
      </c>
      <c r="AB31" s="13" t="s">
        <v>121</v>
      </c>
      <c r="AC31" s="13" t="s">
        <v>121</v>
      </c>
      <c r="AD31" s="13" t="s">
        <v>121</v>
      </c>
      <c r="AE31" s="17">
        <f>Wateroverlast!X31</f>
        <v>15.5538968908846</v>
      </c>
      <c r="AF31" s="17">
        <f>Wateroverlast!AA31</f>
        <v>0</v>
      </c>
      <c r="AG31" s="77">
        <f t="shared" si="11"/>
        <v>0</v>
      </c>
      <c r="AH31" s="60">
        <f t="shared" si="12"/>
        <v>0</v>
      </c>
      <c r="AI31" s="70">
        <f>Wateroverlast!AB31</f>
        <v>2</v>
      </c>
      <c r="AJ31" s="70">
        <f>Wateroverlast!AC31</f>
        <v>0</v>
      </c>
      <c r="AK31" s="75">
        <f t="shared" si="13"/>
        <v>0</v>
      </c>
      <c r="AL31" s="36">
        <f t="shared" si="14"/>
        <v>0</v>
      </c>
      <c r="AM31" s="20">
        <v>100</v>
      </c>
      <c r="AN31" s="20">
        <f t="shared" si="15"/>
        <v>100</v>
      </c>
      <c r="AO31" s="13">
        <v>50</v>
      </c>
      <c r="AP31" s="13">
        <f t="shared" si="16"/>
        <v>50</v>
      </c>
      <c r="AQ31" s="72" t="s">
        <v>121</v>
      </c>
      <c r="AR31" s="17">
        <f>Wateroverlast!AG31</f>
        <v>15.5538968908846</v>
      </c>
      <c r="AS31" s="17">
        <v>9.4321592939999999</v>
      </c>
      <c r="AT31" s="17">
        <v>7.5531190879999999</v>
      </c>
      <c r="AU31" s="18">
        <f>Wateroverlast!AJ31</f>
        <v>0</v>
      </c>
      <c r="AV31" s="77">
        <f t="shared" si="17"/>
        <v>0</v>
      </c>
      <c r="AW31" s="16">
        <f>Wateroverlast!AK31</f>
        <v>0</v>
      </c>
      <c r="AX31" s="16">
        <f>Wateroverlast!AL31</f>
        <v>0</v>
      </c>
      <c r="AY31" s="73">
        <f t="shared" si="18"/>
        <v>0</v>
      </c>
      <c r="AZ31" s="35">
        <f t="shared" si="19"/>
        <v>0</v>
      </c>
    </row>
    <row r="32" spans="1:52" x14ac:dyDescent="0.25">
      <c r="A32" s="4" t="s">
        <v>32</v>
      </c>
      <c r="B32" s="4" t="s">
        <v>41</v>
      </c>
      <c r="C32" s="13">
        <f>Wateroverlast!C32</f>
        <v>501</v>
      </c>
      <c r="D32" s="13">
        <f>Wateroverlast!D32</f>
        <v>79</v>
      </c>
      <c r="E32" s="79">
        <f t="shared" si="0"/>
        <v>1.2124002455494169</v>
      </c>
      <c r="F32" s="14">
        <f>Wateroverlast!E32</f>
        <v>3.02322457048255</v>
      </c>
      <c r="G32" s="14">
        <f>Wateroverlast!H32</f>
        <v>0</v>
      </c>
      <c r="H32" s="80">
        <f t="shared" si="1"/>
        <v>0</v>
      </c>
      <c r="I32" s="13">
        <f>Wateroverlast!I32</f>
        <v>0</v>
      </c>
      <c r="J32" s="13">
        <f>Wateroverlast!J32</f>
        <v>0</v>
      </c>
      <c r="K32" s="79">
        <f t="shared" si="2"/>
        <v>0</v>
      </c>
      <c r="L32" s="57">
        <f t="shared" si="3"/>
        <v>0.404133415183139</v>
      </c>
      <c r="M32" s="16">
        <f>Wateroverlast!K32</f>
        <v>501</v>
      </c>
      <c r="N32" s="16">
        <f>Wateroverlast!L32</f>
        <v>79</v>
      </c>
      <c r="O32" s="76">
        <f t="shared" si="4"/>
        <v>1.2124002455494169</v>
      </c>
      <c r="P32" s="17">
        <f>Wateroverlast!M32</f>
        <v>3.02322457048255</v>
      </c>
      <c r="Q32" s="17">
        <f>Wateroverlast!P32</f>
        <v>0</v>
      </c>
      <c r="R32" s="77">
        <f t="shared" si="5"/>
        <v>0</v>
      </c>
      <c r="S32" s="16">
        <f>Wateroverlast!Q32</f>
        <v>0</v>
      </c>
      <c r="T32" s="16">
        <f>Wateroverlast!R32</f>
        <v>0</v>
      </c>
      <c r="U32" s="76">
        <f t="shared" si="6"/>
        <v>0</v>
      </c>
      <c r="V32" s="35">
        <f t="shared" si="7"/>
        <v>0.404133415183139</v>
      </c>
      <c r="W32" s="19">
        <v>0</v>
      </c>
      <c r="X32" s="19">
        <f t="shared" si="8"/>
        <v>0</v>
      </c>
      <c r="Y32" s="92">
        <f>(Wateroverlast!U32/Wateroverlast!T32)*100</f>
        <v>3.6039997179832119</v>
      </c>
      <c r="Z32" s="94">
        <f t="shared" si="9"/>
        <v>7.7193626240507882</v>
      </c>
      <c r="AA32" s="93">
        <f t="shared" si="10"/>
        <v>7.7193626240507882</v>
      </c>
      <c r="AB32" s="13" t="s">
        <v>121</v>
      </c>
      <c r="AC32" s="13" t="s">
        <v>121</v>
      </c>
      <c r="AD32" s="13" t="s">
        <v>121</v>
      </c>
      <c r="AE32" s="17">
        <f>Wateroverlast!X32</f>
        <v>3.02322457048255</v>
      </c>
      <c r="AF32" s="17">
        <f>Wateroverlast!AA32</f>
        <v>0</v>
      </c>
      <c r="AG32" s="77">
        <f t="shared" si="11"/>
        <v>0</v>
      </c>
      <c r="AH32" s="60">
        <f t="shared" si="12"/>
        <v>0</v>
      </c>
      <c r="AI32" s="70">
        <f>Wateroverlast!AB32</f>
        <v>0</v>
      </c>
      <c r="AJ32" s="70">
        <f>Wateroverlast!AC32</f>
        <v>0</v>
      </c>
      <c r="AK32" s="75">
        <f t="shared" si="13"/>
        <v>0</v>
      </c>
      <c r="AL32" s="36">
        <f t="shared" si="14"/>
        <v>0</v>
      </c>
      <c r="AM32" s="20">
        <v>100</v>
      </c>
      <c r="AN32" s="20">
        <f t="shared" si="15"/>
        <v>100</v>
      </c>
      <c r="AO32" s="13">
        <v>0</v>
      </c>
      <c r="AP32" s="13">
        <f t="shared" si="16"/>
        <v>0</v>
      </c>
      <c r="AQ32" s="72" t="s">
        <v>121</v>
      </c>
      <c r="AR32" s="17">
        <f>Wateroverlast!AG32</f>
        <v>3.02322457048255</v>
      </c>
      <c r="AS32" s="17">
        <v>2.6967380400000001</v>
      </c>
      <c r="AT32" s="17">
        <v>1.571990641</v>
      </c>
      <c r="AU32" s="18">
        <f>Wateroverlast!AJ32</f>
        <v>0</v>
      </c>
      <c r="AV32" s="77">
        <f t="shared" si="17"/>
        <v>0</v>
      </c>
      <c r="AW32" s="16">
        <f>Wateroverlast!AK32</f>
        <v>0</v>
      </c>
      <c r="AX32" s="16">
        <f>Wateroverlast!AL32</f>
        <v>0</v>
      </c>
      <c r="AY32" s="73">
        <f t="shared" si="18"/>
        <v>0</v>
      </c>
      <c r="AZ32" s="35">
        <f t="shared" si="19"/>
        <v>0</v>
      </c>
    </row>
    <row r="33" spans="1:52" x14ac:dyDescent="0.25">
      <c r="A33" s="4" t="s">
        <v>32</v>
      </c>
      <c r="B33" s="4" t="s">
        <v>35</v>
      </c>
      <c r="C33" s="13">
        <f>Wateroverlast!C33</f>
        <v>2074</v>
      </c>
      <c r="D33" s="13">
        <f>Wateroverlast!D33</f>
        <v>681</v>
      </c>
      <c r="E33" s="79">
        <f t="shared" si="0"/>
        <v>10.451197053406998</v>
      </c>
      <c r="F33" s="14">
        <f>Wateroverlast!E33</f>
        <v>12.3966169034145</v>
      </c>
      <c r="G33" s="14">
        <f>Wateroverlast!H33</f>
        <v>1.25424266886542</v>
      </c>
      <c r="H33" s="80">
        <f t="shared" si="1"/>
        <v>5.9631117902248079</v>
      </c>
      <c r="I33" s="13">
        <f>Wateroverlast!I33</f>
        <v>6</v>
      </c>
      <c r="J33" s="13">
        <f>Wateroverlast!J33</f>
        <v>3</v>
      </c>
      <c r="K33" s="79">
        <f t="shared" si="2"/>
        <v>7.6923076923076925</v>
      </c>
      <c r="L33" s="57">
        <f t="shared" si="3"/>
        <v>8.0355388453131678</v>
      </c>
      <c r="M33" s="16">
        <f>Wateroverlast!K33</f>
        <v>2074</v>
      </c>
      <c r="N33" s="16">
        <f>Wateroverlast!L33</f>
        <v>681</v>
      </c>
      <c r="O33" s="76">
        <f t="shared" si="4"/>
        <v>10.451197053406998</v>
      </c>
      <c r="P33" s="17">
        <f>Wateroverlast!M33</f>
        <v>12.3966169034145</v>
      </c>
      <c r="Q33" s="17">
        <f>Wateroverlast!P33</f>
        <v>1.25424266886542</v>
      </c>
      <c r="R33" s="77">
        <f t="shared" si="5"/>
        <v>5.9631117902248079</v>
      </c>
      <c r="S33" s="16">
        <f>Wateroverlast!Q33</f>
        <v>6</v>
      </c>
      <c r="T33" s="16">
        <f>Wateroverlast!R33</f>
        <v>3</v>
      </c>
      <c r="U33" s="76">
        <f t="shared" si="6"/>
        <v>7.6923076923076925</v>
      </c>
      <c r="V33" s="35">
        <f t="shared" si="7"/>
        <v>8.0355388453131678</v>
      </c>
      <c r="W33" s="19">
        <v>0</v>
      </c>
      <c r="X33" s="19">
        <f t="shared" si="8"/>
        <v>0</v>
      </c>
      <c r="Y33" s="92">
        <f>(Wateroverlast!U33/Wateroverlast!T33)*100</f>
        <v>0</v>
      </c>
      <c r="Z33" s="94">
        <f t="shared" si="9"/>
        <v>0</v>
      </c>
      <c r="AA33" s="93">
        <f t="shared" si="10"/>
        <v>0</v>
      </c>
      <c r="AB33" s="13" t="s">
        <v>121</v>
      </c>
      <c r="AC33" s="13" t="s">
        <v>121</v>
      </c>
      <c r="AD33" s="13" t="s">
        <v>121</v>
      </c>
      <c r="AE33" s="17">
        <f>Wateroverlast!X33</f>
        <v>12.3966169034145</v>
      </c>
      <c r="AF33" s="17">
        <f>Wateroverlast!AA33</f>
        <v>1.25424266886542</v>
      </c>
      <c r="AG33" s="77">
        <f t="shared" si="11"/>
        <v>5.9631117902248079</v>
      </c>
      <c r="AH33" s="60">
        <f t="shared" si="12"/>
        <v>5.9631117902248079</v>
      </c>
      <c r="AI33" s="70">
        <f>Wateroverlast!AB33</f>
        <v>4</v>
      </c>
      <c r="AJ33" s="70">
        <f>Wateroverlast!AC33</f>
        <v>2</v>
      </c>
      <c r="AK33" s="75">
        <f t="shared" si="13"/>
        <v>15.384615384615385</v>
      </c>
      <c r="AL33" s="36">
        <f t="shared" si="14"/>
        <v>15.384615384615385</v>
      </c>
      <c r="AM33" s="20">
        <v>50</v>
      </c>
      <c r="AN33" s="20">
        <f t="shared" si="15"/>
        <v>50</v>
      </c>
      <c r="AO33" s="13">
        <v>0</v>
      </c>
      <c r="AP33" s="13">
        <f t="shared" si="16"/>
        <v>0</v>
      </c>
      <c r="AQ33" s="72" t="s">
        <v>121</v>
      </c>
      <c r="AR33" s="17">
        <f>Wateroverlast!AG33</f>
        <v>12.3966169034145</v>
      </c>
      <c r="AS33" s="17">
        <v>3.9260166490000001</v>
      </c>
      <c r="AT33" s="17">
        <v>6.8672687650000004</v>
      </c>
      <c r="AU33" s="18">
        <f>Wateroverlast!AJ33</f>
        <v>1.25424266886542</v>
      </c>
      <c r="AV33" s="77">
        <f t="shared" si="17"/>
        <v>5.9631117902248079</v>
      </c>
      <c r="AW33" s="16">
        <f>Wateroverlast!AK33</f>
        <v>0</v>
      </c>
      <c r="AX33" s="16">
        <f>Wateroverlast!AL33</f>
        <v>0</v>
      </c>
      <c r="AY33" s="73">
        <f t="shared" si="18"/>
        <v>0</v>
      </c>
      <c r="AZ33" s="35">
        <f t="shared" si="19"/>
        <v>1.987703930074936</v>
      </c>
    </row>
    <row r="34" spans="1:52" x14ac:dyDescent="0.25">
      <c r="A34" s="4" t="s">
        <v>3</v>
      </c>
      <c r="B34" s="4" t="s">
        <v>5</v>
      </c>
      <c r="C34" s="13">
        <f>Wateroverlast!C34</f>
        <v>1139</v>
      </c>
      <c r="D34" s="13">
        <f>Wateroverlast!D34</f>
        <v>162</v>
      </c>
      <c r="E34" s="79">
        <f t="shared" si="0"/>
        <v>2.4861878453038675</v>
      </c>
      <c r="F34" s="14">
        <f>Wateroverlast!E34</f>
        <v>28.520765105264498</v>
      </c>
      <c r="G34" s="14">
        <f>Wateroverlast!H34</f>
        <v>0.91668799036202397</v>
      </c>
      <c r="H34" s="80">
        <f t="shared" si="1"/>
        <v>4.3582578547021225</v>
      </c>
      <c r="I34" s="13">
        <f>Wateroverlast!I34</f>
        <v>0</v>
      </c>
      <c r="J34" s="13">
        <f>Wateroverlast!J34</f>
        <v>0</v>
      </c>
      <c r="K34" s="79">
        <f t="shared" si="2"/>
        <v>0</v>
      </c>
      <c r="L34" s="57">
        <f t="shared" si="3"/>
        <v>2.2814819000019964</v>
      </c>
      <c r="M34" s="16">
        <f>Wateroverlast!K34</f>
        <v>1139</v>
      </c>
      <c r="N34" s="16">
        <f>Wateroverlast!L34</f>
        <v>162</v>
      </c>
      <c r="O34" s="76">
        <f t="shared" si="4"/>
        <v>2.4861878453038675</v>
      </c>
      <c r="P34" s="17">
        <f>Wateroverlast!M34</f>
        <v>28.520765105264498</v>
      </c>
      <c r="Q34" s="17">
        <f>Wateroverlast!P34</f>
        <v>0.91668799036202397</v>
      </c>
      <c r="R34" s="77">
        <f t="shared" si="5"/>
        <v>4.3582578547021225</v>
      </c>
      <c r="S34" s="16">
        <f>Wateroverlast!Q34</f>
        <v>0</v>
      </c>
      <c r="T34" s="16">
        <f>Wateroverlast!R34</f>
        <v>0</v>
      </c>
      <c r="U34" s="76">
        <f t="shared" si="6"/>
        <v>0</v>
      </c>
      <c r="V34" s="35">
        <f t="shared" si="7"/>
        <v>2.2814819000019964</v>
      </c>
      <c r="W34" s="19">
        <v>0</v>
      </c>
      <c r="X34" s="19">
        <f t="shared" si="8"/>
        <v>0</v>
      </c>
      <c r="Y34" s="92">
        <f>(Wateroverlast!U34/Wateroverlast!T34)*100</f>
        <v>11.548926988729816</v>
      </c>
      <c r="Z34" s="94">
        <f t="shared" si="9"/>
        <v>24.736504528524392</v>
      </c>
      <c r="AA34" s="93">
        <f t="shared" si="10"/>
        <v>24.736504528524392</v>
      </c>
      <c r="AB34" s="13" t="s">
        <v>121</v>
      </c>
      <c r="AC34" s="13" t="s">
        <v>121</v>
      </c>
      <c r="AD34" s="13" t="s">
        <v>121</v>
      </c>
      <c r="AE34" s="17">
        <f>Wateroverlast!X34</f>
        <v>28.520765105264498</v>
      </c>
      <c r="AF34" s="17">
        <f>Wateroverlast!AA34</f>
        <v>0.91668799036202397</v>
      </c>
      <c r="AG34" s="77">
        <f t="shared" si="11"/>
        <v>4.3582578547021225</v>
      </c>
      <c r="AH34" s="60">
        <f t="shared" si="12"/>
        <v>4.3582578547021225</v>
      </c>
      <c r="AI34" s="70">
        <f>Wateroverlast!AB34</f>
        <v>0</v>
      </c>
      <c r="AJ34" s="70">
        <f>Wateroverlast!AC34</f>
        <v>0</v>
      </c>
      <c r="AK34" s="75">
        <f t="shared" si="13"/>
        <v>0</v>
      </c>
      <c r="AL34" s="36">
        <f t="shared" si="14"/>
        <v>0</v>
      </c>
      <c r="AM34" s="20">
        <v>50</v>
      </c>
      <c r="AN34" s="20">
        <f t="shared" si="15"/>
        <v>50</v>
      </c>
      <c r="AO34" s="13">
        <v>0</v>
      </c>
      <c r="AP34" s="13">
        <f t="shared" si="16"/>
        <v>0</v>
      </c>
      <c r="AQ34" s="72" t="s">
        <v>121</v>
      </c>
      <c r="AR34" s="17">
        <f>Wateroverlast!AG34</f>
        <v>28.520765105264498</v>
      </c>
      <c r="AS34" s="17">
        <v>18.079299349999999</v>
      </c>
      <c r="AT34" s="17">
        <v>10.288709280000001</v>
      </c>
      <c r="AU34" s="18">
        <f>Wateroverlast!AJ34</f>
        <v>0.91668799036202397</v>
      </c>
      <c r="AV34" s="77">
        <f t="shared" si="17"/>
        <v>4.3582578547021225</v>
      </c>
      <c r="AW34" s="16">
        <f>Wateroverlast!AK34</f>
        <v>0</v>
      </c>
      <c r="AX34" s="16">
        <f>Wateroverlast!AL34</f>
        <v>0</v>
      </c>
      <c r="AY34" s="73">
        <f t="shared" si="18"/>
        <v>0</v>
      </c>
      <c r="AZ34" s="35">
        <f t="shared" si="19"/>
        <v>1.4527526182340409</v>
      </c>
    </row>
    <row r="35" spans="1:52" x14ac:dyDescent="0.25">
      <c r="A35" s="4" t="s">
        <v>32</v>
      </c>
      <c r="B35" s="4" t="s">
        <v>31</v>
      </c>
      <c r="C35" s="13">
        <f>Wateroverlast!C35</f>
        <v>3929</v>
      </c>
      <c r="D35" s="13">
        <f>Wateroverlast!D35</f>
        <v>737</v>
      </c>
      <c r="E35" s="79">
        <f t="shared" ref="E35:E60" si="20">(D35/6516)*100</f>
        <v>11.310620012277472</v>
      </c>
      <c r="F35" s="14">
        <f>Wateroverlast!E35</f>
        <v>21.310012803526099</v>
      </c>
      <c r="G35" s="14">
        <f>Wateroverlast!H35</f>
        <v>2.9940809183398098</v>
      </c>
      <c r="H35" s="80">
        <f t="shared" ref="H35:H60" si="21">(G35/21.0333583033186)*100</f>
        <v>14.234916151584837</v>
      </c>
      <c r="I35" s="13">
        <f>Wateroverlast!I35</f>
        <v>9</v>
      </c>
      <c r="J35" s="13">
        <f>Wateroverlast!J35</f>
        <v>3</v>
      </c>
      <c r="K35" s="79">
        <f t="shared" ref="K35:K60" si="22">(J35/39)*100</f>
        <v>7.6923076923076925</v>
      </c>
      <c r="L35" s="57">
        <f t="shared" ref="L35:L60" si="23">(E35+H35+K35)/3</f>
        <v>11.079281285390001</v>
      </c>
      <c r="M35" s="16">
        <f>Wateroverlast!K35</f>
        <v>3929</v>
      </c>
      <c r="N35" s="16">
        <f>Wateroverlast!L35</f>
        <v>737</v>
      </c>
      <c r="O35" s="76">
        <f t="shared" ref="O35:O60" si="24">(N35/6516)*100</f>
        <v>11.310620012277472</v>
      </c>
      <c r="P35" s="17">
        <f>Wateroverlast!M35</f>
        <v>21.310012803526099</v>
      </c>
      <c r="Q35" s="17">
        <f>Wateroverlast!P35</f>
        <v>2.9940809183398098</v>
      </c>
      <c r="R35" s="77">
        <f t="shared" ref="R35:R60" si="25">(Q35/21.0333583033186)*100</f>
        <v>14.234916151584837</v>
      </c>
      <c r="S35" s="16">
        <f>Wateroverlast!Q35</f>
        <v>9</v>
      </c>
      <c r="T35" s="16">
        <f>Wateroverlast!R35</f>
        <v>3</v>
      </c>
      <c r="U35" s="76">
        <f t="shared" ref="U35:U60" si="26">(T35/39)*100</f>
        <v>7.6923076923076925</v>
      </c>
      <c r="V35" s="35">
        <f t="shared" ref="V35:V60" si="27">(O35+R35+U35)/3</f>
        <v>11.079281285390001</v>
      </c>
      <c r="W35" s="19">
        <v>0</v>
      </c>
      <c r="X35" s="19">
        <f t="shared" ref="X35:X60" si="28">W35</f>
        <v>0</v>
      </c>
      <c r="Y35" s="92">
        <f>(Wateroverlast!U35/Wateroverlast!T35)*100</f>
        <v>0.1152400831951805</v>
      </c>
      <c r="Z35" s="94">
        <f t="shared" ref="Z35:Z60" si="29">(Y35/46.6877887917123)*100</f>
        <v>0.24683131537734582</v>
      </c>
      <c r="AA35" s="93">
        <f t="shared" ref="AA35:AA60" si="30">Z35</f>
        <v>0.24683131537734582</v>
      </c>
      <c r="AB35" s="13" t="s">
        <v>121</v>
      </c>
      <c r="AC35" s="13" t="s">
        <v>121</v>
      </c>
      <c r="AD35" s="13" t="s">
        <v>121</v>
      </c>
      <c r="AE35" s="17">
        <f>Wateroverlast!X35</f>
        <v>21.310012803526099</v>
      </c>
      <c r="AF35" s="17">
        <f>Wateroverlast!AA35</f>
        <v>2.9940809183398098</v>
      </c>
      <c r="AG35" s="77">
        <f t="shared" ref="AG35:AG60" si="31">(AF35/21.0333583033186)*100</f>
        <v>14.234916151584837</v>
      </c>
      <c r="AH35" s="60">
        <f t="shared" ref="AH35:AH60" si="32">AG35</f>
        <v>14.234916151584837</v>
      </c>
      <c r="AI35" s="70">
        <f>Wateroverlast!AB35</f>
        <v>5</v>
      </c>
      <c r="AJ35" s="70">
        <f>Wateroverlast!AC35</f>
        <v>1</v>
      </c>
      <c r="AK35" s="75">
        <f t="shared" ref="AK35:AK60" si="33">(AJ35/13)*100</f>
        <v>7.6923076923076925</v>
      </c>
      <c r="AL35" s="36">
        <f t="shared" ref="AL35:AL60" si="34">AK35</f>
        <v>7.6923076923076925</v>
      </c>
      <c r="AM35" s="20">
        <v>0</v>
      </c>
      <c r="AN35" s="20">
        <f t="shared" ref="AN35:AN60" si="35">AM35</f>
        <v>0</v>
      </c>
      <c r="AO35" s="13">
        <v>50</v>
      </c>
      <c r="AP35" s="13">
        <f t="shared" ref="AP35:AP60" si="36">AO35</f>
        <v>50</v>
      </c>
      <c r="AQ35" s="72" t="s">
        <v>121</v>
      </c>
      <c r="AR35" s="17">
        <f>Wateroverlast!AG35</f>
        <v>21.310012803526099</v>
      </c>
      <c r="AS35" s="17">
        <v>5.0613603400000002</v>
      </c>
      <c r="AT35" s="17">
        <v>15.17954565</v>
      </c>
      <c r="AU35" s="18">
        <f>Wateroverlast!AJ35</f>
        <v>2.9940809183398098</v>
      </c>
      <c r="AV35" s="77">
        <f t="shared" ref="AV35:AV60" si="37">(AU35/21.0333583033186)*100</f>
        <v>14.234916151584837</v>
      </c>
      <c r="AW35" s="16">
        <f>Wateroverlast!AK35</f>
        <v>0</v>
      </c>
      <c r="AX35" s="16">
        <f>Wateroverlast!AL35</f>
        <v>0</v>
      </c>
      <c r="AY35" s="73">
        <f t="shared" ref="AY35:AY60" si="38">(AX35/2)*100</f>
        <v>0</v>
      </c>
      <c r="AZ35" s="35">
        <f t="shared" ref="AZ35:AZ60" si="39">(AV35+AY35)/3</f>
        <v>4.7449720505282791</v>
      </c>
    </row>
    <row r="36" spans="1:52" x14ac:dyDescent="0.25">
      <c r="A36" s="4" t="s">
        <v>32</v>
      </c>
      <c r="B36" s="4" t="s">
        <v>44</v>
      </c>
      <c r="C36" s="13">
        <f>Wateroverlast!C36</f>
        <v>3592</v>
      </c>
      <c r="D36" s="13">
        <f>Wateroverlast!D36</f>
        <v>715</v>
      </c>
      <c r="E36" s="79">
        <f t="shared" si="20"/>
        <v>10.972989564149785</v>
      </c>
      <c r="F36" s="14">
        <f>Wateroverlast!E36</f>
        <v>23.314948555942198</v>
      </c>
      <c r="G36" s="14">
        <f>Wateroverlast!H36</f>
        <v>3.23851399817111</v>
      </c>
      <c r="H36" s="80">
        <f t="shared" si="21"/>
        <v>15.397037180031036</v>
      </c>
      <c r="I36" s="13">
        <f>Wateroverlast!I36</f>
        <v>4</v>
      </c>
      <c r="J36" s="13">
        <f>Wateroverlast!J36</f>
        <v>3</v>
      </c>
      <c r="K36" s="79">
        <f t="shared" si="22"/>
        <v>7.6923076923076925</v>
      </c>
      <c r="L36" s="57">
        <f t="shared" si="23"/>
        <v>11.354111478829504</v>
      </c>
      <c r="M36" s="16">
        <f>Wateroverlast!K36</f>
        <v>3592</v>
      </c>
      <c r="N36" s="16">
        <f>Wateroverlast!L36</f>
        <v>715</v>
      </c>
      <c r="O36" s="76">
        <f t="shared" si="24"/>
        <v>10.972989564149785</v>
      </c>
      <c r="P36" s="17">
        <f>Wateroverlast!M36</f>
        <v>23.314948555942198</v>
      </c>
      <c r="Q36" s="17">
        <f>Wateroverlast!P36</f>
        <v>3.23851399817111</v>
      </c>
      <c r="R36" s="77">
        <f t="shared" si="25"/>
        <v>15.397037180031036</v>
      </c>
      <c r="S36" s="16">
        <f>Wateroverlast!Q36</f>
        <v>4</v>
      </c>
      <c r="T36" s="16">
        <f>Wateroverlast!R36</f>
        <v>3</v>
      </c>
      <c r="U36" s="76">
        <f t="shared" si="26"/>
        <v>7.6923076923076925</v>
      </c>
      <c r="V36" s="35">
        <f t="shared" si="27"/>
        <v>11.354111478829504</v>
      </c>
      <c r="W36" s="19">
        <v>0</v>
      </c>
      <c r="X36" s="19">
        <f t="shared" si="28"/>
        <v>0</v>
      </c>
      <c r="Y36" s="92">
        <f>(Wateroverlast!U36/Wateroverlast!T36)*100</f>
        <v>1.9707148946125547E-2</v>
      </c>
      <c r="Z36" s="94">
        <f t="shared" si="29"/>
        <v>4.2210499696279956E-2</v>
      </c>
      <c r="AA36" s="93">
        <f t="shared" si="30"/>
        <v>4.2210499696279956E-2</v>
      </c>
      <c r="AB36" s="13" t="s">
        <v>121</v>
      </c>
      <c r="AC36" s="13" t="s">
        <v>121</v>
      </c>
      <c r="AD36" s="13" t="s">
        <v>121</v>
      </c>
      <c r="AE36" s="17">
        <f>Wateroverlast!X36</f>
        <v>23.314948555942198</v>
      </c>
      <c r="AF36" s="17">
        <f>Wateroverlast!AA36</f>
        <v>3.23851399817111</v>
      </c>
      <c r="AG36" s="77">
        <f t="shared" si="31"/>
        <v>15.397037180031036</v>
      </c>
      <c r="AH36" s="60">
        <f t="shared" si="32"/>
        <v>15.397037180031036</v>
      </c>
      <c r="AI36" s="70">
        <f>Wateroverlast!AB36</f>
        <v>4</v>
      </c>
      <c r="AJ36" s="70">
        <f>Wateroverlast!AC36</f>
        <v>3</v>
      </c>
      <c r="AK36" s="75">
        <f t="shared" si="33"/>
        <v>23.076923076923077</v>
      </c>
      <c r="AL36" s="36">
        <f t="shared" si="34"/>
        <v>23.076923076923077</v>
      </c>
      <c r="AM36" s="20">
        <v>0</v>
      </c>
      <c r="AN36" s="20">
        <f t="shared" si="35"/>
        <v>0</v>
      </c>
      <c r="AO36" s="13">
        <v>100</v>
      </c>
      <c r="AP36" s="13">
        <f t="shared" si="36"/>
        <v>100</v>
      </c>
      <c r="AQ36" s="72" t="s">
        <v>121</v>
      </c>
      <c r="AR36" s="17">
        <f>Wateroverlast!AG36</f>
        <v>23.314948555942198</v>
      </c>
      <c r="AS36" s="17">
        <v>8.4700797219999995</v>
      </c>
      <c r="AT36" s="17">
        <v>13.02053877</v>
      </c>
      <c r="AU36" s="18">
        <f>Wateroverlast!AJ36</f>
        <v>3.23851399817111</v>
      </c>
      <c r="AV36" s="77">
        <f t="shared" si="37"/>
        <v>15.397037180031036</v>
      </c>
      <c r="AW36" s="16">
        <f>Wateroverlast!AK36</f>
        <v>1</v>
      </c>
      <c r="AX36" s="16">
        <f>Wateroverlast!AL36</f>
        <v>1</v>
      </c>
      <c r="AY36" s="73">
        <f t="shared" si="38"/>
        <v>50</v>
      </c>
      <c r="AZ36" s="35">
        <f t="shared" si="39"/>
        <v>21.799012393343677</v>
      </c>
    </row>
    <row r="37" spans="1:52" x14ac:dyDescent="0.25">
      <c r="A37" s="4" t="s">
        <v>32</v>
      </c>
      <c r="B37" s="4" t="s">
        <v>45</v>
      </c>
      <c r="C37" s="13">
        <f>Wateroverlast!C37</f>
        <v>847</v>
      </c>
      <c r="D37" s="13">
        <f>Wateroverlast!D37</f>
        <v>200</v>
      </c>
      <c r="E37" s="79">
        <f t="shared" si="20"/>
        <v>3.0693677102516883</v>
      </c>
      <c r="F37" s="14">
        <f>Wateroverlast!E37</f>
        <v>8.7317680156020803</v>
      </c>
      <c r="G37" s="14">
        <f>Wateroverlast!H37</f>
        <v>0.422672048054552</v>
      </c>
      <c r="H37" s="80">
        <f t="shared" si="21"/>
        <v>2.0095319157277118</v>
      </c>
      <c r="I37" s="13">
        <f>Wateroverlast!I37</f>
        <v>2</v>
      </c>
      <c r="J37" s="13">
        <f>Wateroverlast!J37</f>
        <v>1</v>
      </c>
      <c r="K37" s="79">
        <f t="shared" si="22"/>
        <v>2.5641025641025639</v>
      </c>
      <c r="L37" s="57">
        <f t="shared" si="23"/>
        <v>2.547667396693988</v>
      </c>
      <c r="M37" s="16">
        <f>Wateroverlast!K37</f>
        <v>847</v>
      </c>
      <c r="N37" s="16">
        <f>Wateroverlast!L37</f>
        <v>200</v>
      </c>
      <c r="O37" s="76">
        <f t="shared" si="24"/>
        <v>3.0693677102516883</v>
      </c>
      <c r="P37" s="17">
        <f>Wateroverlast!M37</f>
        <v>8.7317680156020803</v>
      </c>
      <c r="Q37" s="17">
        <f>Wateroverlast!P37</f>
        <v>0.422672048054552</v>
      </c>
      <c r="R37" s="77">
        <f t="shared" si="25"/>
        <v>2.0095319157277118</v>
      </c>
      <c r="S37" s="16">
        <f>Wateroverlast!Q37</f>
        <v>2</v>
      </c>
      <c r="T37" s="16">
        <f>Wateroverlast!R37</f>
        <v>1</v>
      </c>
      <c r="U37" s="76">
        <f t="shared" si="26"/>
        <v>2.5641025641025639</v>
      </c>
      <c r="V37" s="35">
        <f t="shared" si="27"/>
        <v>2.547667396693988</v>
      </c>
      <c r="W37" s="19">
        <v>0</v>
      </c>
      <c r="X37" s="19">
        <f t="shared" si="28"/>
        <v>0</v>
      </c>
      <c r="Y37" s="92">
        <f>(Wateroverlast!U37/Wateroverlast!T37)*100</f>
        <v>4.1504127998625948E-5</v>
      </c>
      <c r="Z37" s="94">
        <f t="shared" si="29"/>
        <v>8.8897180767733166E-5</v>
      </c>
      <c r="AA37" s="93">
        <f t="shared" si="30"/>
        <v>8.8897180767733166E-5</v>
      </c>
      <c r="AB37" s="13" t="s">
        <v>121</v>
      </c>
      <c r="AC37" s="13" t="s">
        <v>121</v>
      </c>
      <c r="AD37" s="13" t="s">
        <v>121</v>
      </c>
      <c r="AE37" s="17">
        <f>Wateroverlast!X37</f>
        <v>8.7317680156020803</v>
      </c>
      <c r="AF37" s="17">
        <f>Wateroverlast!AA37</f>
        <v>0.422672048054552</v>
      </c>
      <c r="AG37" s="77">
        <f t="shared" si="31"/>
        <v>2.0095319157277118</v>
      </c>
      <c r="AH37" s="60">
        <f t="shared" si="32"/>
        <v>2.0095319157277118</v>
      </c>
      <c r="AI37" s="70">
        <f>Wateroverlast!AB37</f>
        <v>0</v>
      </c>
      <c r="AJ37" s="70">
        <f>Wateroverlast!AC37</f>
        <v>0</v>
      </c>
      <c r="AK37" s="75">
        <f t="shared" si="33"/>
        <v>0</v>
      </c>
      <c r="AL37" s="36">
        <f t="shared" si="34"/>
        <v>0</v>
      </c>
      <c r="AM37" s="20">
        <v>0</v>
      </c>
      <c r="AN37" s="20">
        <f t="shared" si="35"/>
        <v>0</v>
      </c>
      <c r="AO37" s="13">
        <v>0</v>
      </c>
      <c r="AP37" s="13">
        <f t="shared" si="36"/>
        <v>0</v>
      </c>
      <c r="AQ37" s="72" t="s">
        <v>121</v>
      </c>
      <c r="AR37" s="17">
        <f>Wateroverlast!AG37</f>
        <v>8.7317680156020803</v>
      </c>
      <c r="AS37" s="17">
        <v>3.839292039</v>
      </c>
      <c r="AT37" s="17">
        <v>5.32353363</v>
      </c>
      <c r="AU37" s="18">
        <f>Wateroverlast!AJ37</f>
        <v>0.422672048054552</v>
      </c>
      <c r="AV37" s="77">
        <f t="shared" si="37"/>
        <v>2.0095319157277118</v>
      </c>
      <c r="AW37" s="16">
        <f>Wateroverlast!AK37</f>
        <v>0</v>
      </c>
      <c r="AX37" s="16">
        <f>Wateroverlast!AL37</f>
        <v>0</v>
      </c>
      <c r="AY37" s="73">
        <f t="shared" si="38"/>
        <v>0</v>
      </c>
      <c r="AZ37" s="35">
        <f t="shared" si="39"/>
        <v>0.66984397190923728</v>
      </c>
    </row>
    <row r="38" spans="1:52" x14ac:dyDescent="0.25">
      <c r="A38" s="4" t="s">
        <v>147</v>
      </c>
      <c r="B38" s="4" t="s">
        <v>149</v>
      </c>
      <c r="C38" s="13">
        <f>Wateroverlast!C38</f>
        <v>4693</v>
      </c>
      <c r="D38" s="13">
        <f>Wateroverlast!D38</f>
        <v>1384</v>
      </c>
      <c r="E38" s="79">
        <f t="shared" si="20"/>
        <v>21.240024554941684</v>
      </c>
      <c r="F38" s="14">
        <f>Wateroverlast!E38</f>
        <v>29.461606380431199</v>
      </c>
      <c r="G38" s="14">
        <f>Wateroverlast!H38</f>
        <v>1.5399773839073601</v>
      </c>
      <c r="H38" s="80">
        <f t="shared" si="21"/>
        <v>7.3215953520098855</v>
      </c>
      <c r="I38" s="13">
        <f>Wateroverlast!I38</f>
        <v>9</v>
      </c>
      <c r="J38" s="13">
        <f>Wateroverlast!J38</f>
        <v>6</v>
      </c>
      <c r="K38" s="79">
        <f t="shared" si="22"/>
        <v>15.384615384615385</v>
      </c>
      <c r="L38" s="57">
        <f t="shared" si="23"/>
        <v>14.648745097188986</v>
      </c>
      <c r="M38" s="16">
        <f>Wateroverlast!K38</f>
        <v>4693</v>
      </c>
      <c r="N38" s="16">
        <f>Wateroverlast!L38</f>
        <v>1384</v>
      </c>
      <c r="O38" s="76">
        <f t="shared" si="24"/>
        <v>21.240024554941684</v>
      </c>
      <c r="P38" s="17">
        <f>Wateroverlast!M38</f>
        <v>29.461606380431199</v>
      </c>
      <c r="Q38" s="17">
        <f>Wateroverlast!P38</f>
        <v>1.5399773839073601</v>
      </c>
      <c r="R38" s="77">
        <f t="shared" si="25"/>
        <v>7.3215953520098855</v>
      </c>
      <c r="S38" s="16">
        <f>Wateroverlast!Q38</f>
        <v>9</v>
      </c>
      <c r="T38" s="16">
        <f>Wateroverlast!R38</f>
        <v>6</v>
      </c>
      <c r="U38" s="76">
        <f t="shared" si="26"/>
        <v>15.384615384615385</v>
      </c>
      <c r="V38" s="35">
        <f t="shared" si="27"/>
        <v>14.648745097188986</v>
      </c>
      <c r="W38" s="19">
        <v>0</v>
      </c>
      <c r="X38" s="19">
        <f t="shared" si="28"/>
        <v>0</v>
      </c>
      <c r="Y38" s="92">
        <f>(Wateroverlast!U38/Wateroverlast!T38)*100</f>
        <v>7.4755413470518036E-3</v>
      </c>
      <c r="Z38" s="94">
        <f t="shared" si="29"/>
        <v>1.6011769973519951E-2</v>
      </c>
      <c r="AA38" s="93">
        <f t="shared" si="30"/>
        <v>1.6011769973519951E-2</v>
      </c>
      <c r="AB38" s="13" t="s">
        <v>121</v>
      </c>
      <c r="AC38" s="13" t="s">
        <v>121</v>
      </c>
      <c r="AD38" s="13" t="s">
        <v>121</v>
      </c>
      <c r="AE38" s="17">
        <f>Wateroverlast!X38</f>
        <v>29.461606380431199</v>
      </c>
      <c r="AF38" s="17">
        <f>Wateroverlast!AA38</f>
        <v>1.5399773839073601</v>
      </c>
      <c r="AG38" s="77">
        <f t="shared" si="31"/>
        <v>7.3215953520098855</v>
      </c>
      <c r="AH38" s="60">
        <f t="shared" si="32"/>
        <v>7.3215953520098855</v>
      </c>
      <c r="AI38" s="70">
        <f>Wateroverlast!AB38</f>
        <v>4</v>
      </c>
      <c r="AJ38" s="70">
        <f>Wateroverlast!AC38</f>
        <v>4</v>
      </c>
      <c r="AK38" s="75">
        <f t="shared" si="33"/>
        <v>30.76923076923077</v>
      </c>
      <c r="AL38" s="36">
        <f t="shared" si="34"/>
        <v>30.76923076923077</v>
      </c>
      <c r="AM38" s="20">
        <v>50</v>
      </c>
      <c r="AN38" s="20">
        <f t="shared" si="35"/>
        <v>50</v>
      </c>
      <c r="AO38" s="13">
        <v>100</v>
      </c>
      <c r="AP38" s="13">
        <f t="shared" si="36"/>
        <v>100</v>
      </c>
      <c r="AQ38" s="72" t="s">
        <v>121</v>
      </c>
      <c r="AR38" s="17">
        <f>Wateroverlast!AG38</f>
        <v>29.461606380431199</v>
      </c>
      <c r="AS38" s="17"/>
      <c r="AT38" s="17"/>
      <c r="AU38" s="18">
        <f>Wateroverlast!AJ38</f>
        <v>1.5399773839073601</v>
      </c>
      <c r="AV38" s="77">
        <f t="shared" si="37"/>
        <v>7.3215953520098855</v>
      </c>
      <c r="AW38" s="16">
        <f>Wateroverlast!AK38</f>
        <v>0</v>
      </c>
      <c r="AX38" s="16">
        <f>Wateroverlast!AL38</f>
        <v>0</v>
      </c>
      <c r="AY38" s="73">
        <f t="shared" si="38"/>
        <v>0</v>
      </c>
      <c r="AZ38" s="35">
        <f t="shared" si="39"/>
        <v>2.4405317840032952</v>
      </c>
    </row>
    <row r="39" spans="1:52" x14ac:dyDescent="0.25">
      <c r="A39" s="4" t="s">
        <v>147</v>
      </c>
      <c r="B39" s="4" t="s">
        <v>159</v>
      </c>
      <c r="C39" s="13">
        <f>Wateroverlast!C39</f>
        <v>177</v>
      </c>
      <c r="D39" s="13">
        <f>Wateroverlast!D39</f>
        <v>19</v>
      </c>
      <c r="E39" s="79">
        <f t="shared" si="20"/>
        <v>0.29158993247391035</v>
      </c>
      <c r="F39" s="14">
        <f>Wateroverlast!E39</f>
        <v>3.6264969848745299</v>
      </c>
      <c r="G39" s="14">
        <f>Wateroverlast!H39</f>
        <v>0</v>
      </c>
      <c r="H39" s="80">
        <f t="shared" si="21"/>
        <v>0</v>
      </c>
      <c r="I39" s="13">
        <f>Wateroverlast!I39</f>
        <v>1</v>
      </c>
      <c r="J39" s="13">
        <f>Wateroverlast!J39</f>
        <v>0</v>
      </c>
      <c r="K39" s="79">
        <f t="shared" si="22"/>
        <v>0</v>
      </c>
      <c r="L39" s="57">
        <f t="shared" si="23"/>
        <v>9.7196644157970122E-2</v>
      </c>
      <c r="M39" s="16">
        <f>Wateroverlast!K39</f>
        <v>177</v>
      </c>
      <c r="N39" s="16">
        <f>Wateroverlast!L39</f>
        <v>19</v>
      </c>
      <c r="O39" s="76">
        <f t="shared" si="24"/>
        <v>0.29158993247391035</v>
      </c>
      <c r="P39" s="17">
        <f>Wateroverlast!M39</f>
        <v>3.6264969848745299</v>
      </c>
      <c r="Q39" s="17">
        <f>Wateroverlast!P39</f>
        <v>0</v>
      </c>
      <c r="R39" s="77">
        <f t="shared" si="25"/>
        <v>0</v>
      </c>
      <c r="S39" s="16">
        <f>Wateroverlast!Q39</f>
        <v>1</v>
      </c>
      <c r="T39" s="16">
        <f>Wateroverlast!R39</f>
        <v>0</v>
      </c>
      <c r="U39" s="76">
        <f t="shared" si="26"/>
        <v>0</v>
      </c>
      <c r="V39" s="35">
        <f t="shared" si="27"/>
        <v>9.7196644157970122E-2</v>
      </c>
      <c r="W39" s="19">
        <v>0</v>
      </c>
      <c r="X39" s="19">
        <f t="shared" si="28"/>
        <v>0</v>
      </c>
      <c r="Y39" s="92">
        <f>(Wateroverlast!U39/Wateroverlast!T39)*100</f>
        <v>4.9525516797435634</v>
      </c>
      <c r="Z39" s="94">
        <f t="shared" si="29"/>
        <v>10.607809467778235</v>
      </c>
      <c r="AA39" s="93">
        <f t="shared" si="30"/>
        <v>10.607809467778235</v>
      </c>
      <c r="AB39" s="13" t="s">
        <v>121</v>
      </c>
      <c r="AC39" s="13" t="s">
        <v>121</v>
      </c>
      <c r="AD39" s="13" t="s">
        <v>121</v>
      </c>
      <c r="AE39" s="17">
        <f>Wateroverlast!X39</f>
        <v>3.6264969848745299</v>
      </c>
      <c r="AF39" s="17">
        <f>Wateroverlast!AA39</f>
        <v>0</v>
      </c>
      <c r="AG39" s="77">
        <f t="shared" si="31"/>
        <v>0</v>
      </c>
      <c r="AH39" s="60">
        <f t="shared" si="32"/>
        <v>0</v>
      </c>
      <c r="AI39" s="70">
        <f>Wateroverlast!AB39</f>
        <v>1</v>
      </c>
      <c r="AJ39" s="70">
        <f>Wateroverlast!AC39</f>
        <v>0</v>
      </c>
      <c r="AK39" s="75">
        <f t="shared" si="33"/>
        <v>0</v>
      </c>
      <c r="AL39" s="36">
        <f t="shared" si="34"/>
        <v>0</v>
      </c>
      <c r="AM39" s="20">
        <v>0</v>
      </c>
      <c r="AN39" s="20">
        <f t="shared" si="35"/>
        <v>0</v>
      </c>
      <c r="AO39" s="13">
        <v>0</v>
      </c>
      <c r="AP39" s="13">
        <f t="shared" si="36"/>
        <v>0</v>
      </c>
      <c r="AQ39" s="72" t="s">
        <v>121</v>
      </c>
      <c r="AR39" s="17">
        <f>Wateroverlast!AG39</f>
        <v>3.6264969848745299</v>
      </c>
      <c r="AS39" s="17"/>
      <c r="AT39" s="17"/>
      <c r="AU39" s="18">
        <f>Wateroverlast!AJ39</f>
        <v>0</v>
      </c>
      <c r="AV39" s="77">
        <f t="shared" si="37"/>
        <v>0</v>
      </c>
      <c r="AW39" s="16">
        <f>Wateroverlast!AK39</f>
        <v>0</v>
      </c>
      <c r="AX39" s="16">
        <f>Wateroverlast!AL39</f>
        <v>0</v>
      </c>
      <c r="AY39" s="73">
        <f t="shared" si="38"/>
        <v>0</v>
      </c>
      <c r="AZ39" s="35">
        <f t="shared" si="39"/>
        <v>0</v>
      </c>
    </row>
    <row r="40" spans="1:52" x14ac:dyDescent="0.25">
      <c r="A40" s="4" t="s">
        <v>147</v>
      </c>
      <c r="B40" s="4" t="s">
        <v>153</v>
      </c>
      <c r="C40" s="13">
        <f>Wateroverlast!C40</f>
        <v>503</v>
      </c>
      <c r="D40" s="13">
        <f>Wateroverlast!D40</f>
        <v>94</v>
      </c>
      <c r="E40" s="79">
        <f t="shared" si="20"/>
        <v>1.4426028238182933</v>
      </c>
      <c r="F40" s="14">
        <f>Wateroverlast!E40</f>
        <v>3.8355132387493001</v>
      </c>
      <c r="G40" s="14">
        <f>Wateroverlast!H40</f>
        <v>0.86840372948988398</v>
      </c>
      <c r="H40" s="80">
        <f t="shared" si="21"/>
        <v>4.1286974574710165</v>
      </c>
      <c r="I40" s="13">
        <f>Wateroverlast!I40</f>
        <v>1</v>
      </c>
      <c r="J40" s="13">
        <f>Wateroverlast!J40</f>
        <v>1</v>
      </c>
      <c r="K40" s="79">
        <f t="shared" si="22"/>
        <v>2.5641025641025639</v>
      </c>
      <c r="L40" s="57">
        <f t="shared" si="23"/>
        <v>2.7118009484639578</v>
      </c>
      <c r="M40" s="16">
        <f>Wateroverlast!K40</f>
        <v>503</v>
      </c>
      <c r="N40" s="16">
        <f>Wateroverlast!L40</f>
        <v>94</v>
      </c>
      <c r="O40" s="76">
        <f t="shared" si="24"/>
        <v>1.4426028238182933</v>
      </c>
      <c r="P40" s="17">
        <f>Wateroverlast!M40</f>
        <v>3.8355132387493001</v>
      </c>
      <c r="Q40" s="17">
        <f>Wateroverlast!P40</f>
        <v>0.86840372948988398</v>
      </c>
      <c r="R40" s="77">
        <f t="shared" si="25"/>
        <v>4.1286974574710165</v>
      </c>
      <c r="S40" s="16">
        <f>Wateroverlast!Q40</f>
        <v>1</v>
      </c>
      <c r="T40" s="16">
        <f>Wateroverlast!R40</f>
        <v>1</v>
      </c>
      <c r="U40" s="76">
        <f t="shared" si="26"/>
        <v>2.5641025641025639</v>
      </c>
      <c r="V40" s="35">
        <f t="shared" si="27"/>
        <v>2.7118009484639578</v>
      </c>
      <c r="W40" s="19">
        <v>0</v>
      </c>
      <c r="X40" s="19">
        <f t="shared" si="28"/>
        <v>0</v>
      </c>
      <c r="Y40" s="92">
        <f>(Wateroverlast!U40/Wateroverlast!T40)*100</f>
        <v>3.4012881186752809E-2</v>
      </c>
      <c r="Z40" s="94">
        <f t="shared" si="29"/>
        <v>7.2851771452475705E-2</v>
      </c>
      <c r="AA40" s="93">
        <f t="shared" si="30"/>
        <v>7.2851771452475705E-2</v>
      </c>
      <c r="AB40" s="13" t="s">
        <v>121</v>
      </c>
      <c r="AC40" s="13" t="s">
        <v>121</v>
      </c>
      <c r="AD40" s="13" t="s">
        <v>121</v>
      </c>
      <c r="AE40" s="17">
        <f>Wateroverlast!X40</f>
        <v>3.8355132387493001</v>
      </c>
      <c r="AF40" s="17">
        <f>Wateroverlast!AA40</f>
        <v>0.86840372948988398</v>
      </c>
      <c r="AG40" s="77">
        <f t="shared" si="31"/>
        <v>4.1286974574710165</v>
      </c>
      <c r="AH40" s="60">
        <f t="shared" si="32"/>
        <v>4.1286974574710165</v>
      </c>
      <c r="AI40" s="70">
        <f>Wateroverlast!AB40</f>
        <v>1</v>
      </c>
      <c r="AJ40" s="70">
        <f>Wateroverlast!AC40</f>
        <v>1</v>
      </c>
      <c r="AK40" s="75">
        <f t="shared" si="33"/>
        <v>7.6923076923076925</v>
      </c>
      <c r="AL40" s="36">
        <f t="shared" si="34"/>
        <v>7.6923076923076925</v>
      </c>
      <c r="AM40" s="20">
        <v>0</v>
      </c>
      <c r="AN40" s="20">
        <f t="shared" si="35"/>
        <v>0</v>
      </c>
      <c r="AO40" s="13">
        <v>0</v>
      </c>
      <c r="AP40" s="13">
        <f t="shared" si="36"/>
        <v>0</v>
      </c>
      <c r="AQ40" s="72" t="s">
        <v>121</v>
      </c>
      <c r="AR40" s="17">
        <f>Wateroverlast!AG40</f>
        <v>3.8355132387493001</v>
      </c>
      <c r="AS40" s="17"/>
      <c r="AT40" s="17"/>
      <c r="AU40" s="18">
        <f>Wateroverlast!AJ40</f>
        <v>0.86840372948988398</v>
      </c>
      <c r="AV40" s="77">
        <f t="shared" si="37"/>
        <v>4.1286974574710165</v>
      </c>
      <c r="AW40" s="16">
        <f>Wateroverlast!AK40</f>
        <v>0</v>
      </c>
      <c r="AX40" s="16">
        <f>Wateroverlast!AL40</f>
        <v>0</v>
      </c>
      <c r="AY40" s="73">
        <f t="shared" si="38"/>
        <v>0</v>
      </c>
      <c r="AZ40" s="35">
        <f t="shared" si="39"/>
        <v>1.3762324858236721</v>
      </c>
    </row>
    <row r="41" spans="1:52" x14ac:dyDescent="0.25">
      <c r="A41" s="4" t="s">
        <v>147</v>
      </c>
      <c r="B41" s="4" t="s">
        <v>156</v>
      </c>
      <c r="C41" s="13">
        <f>Wateroverlast!C41</f>
        <v>11246</v>
      </c>
      <c r="D41" s="13">
        <f>Wateroverlast!D41</f>
        <v>3337</v>
      </c>
      <c r="E41" s="79">
        <f t="shared" si="20"/>
        <v>51.212400245549418</v>
      </c>
      <c r="F41" s="14">
        <f>Wateroverlast!E41</f>
        <v>69.433187615871802</v>
      </c>
      <c r="G41" s="14">
        <f>Wateroverlast!H41</f>
        <v>3.5307716500472099</v>
      </c>
      <c r="H41" s="80">
        <f t="shared" si="21"/>
        <v>16.786533082974827</v>
      </c>
      <c r="I41" s="13">
        <f>Wateroverlast!I41</f>
        <v>16</v>
      </c>
      <c r="J41" s="13">
        <f>Wateroverlast!J41</f>
        <v>11</v>
      </c>
      <c r="K41" s="79">
        <f t="shared" si="22"/>
        <v>28.205128205128204</v>
      </c>
      <c r="L41" s="57">
        <f t="shared" si="23"/>
        <v>32.068020511217483</v>
      </c>
      <c r="M41" s="16">
        <f>Wateroverlast!K41</f>
        <v>11246</v>
      </c>
      <c r="N41" s="16">
        <f>Wateroverlast!L41</f>
        <v>3337</v>
      </c>
      <c r="O41" s="76">
        <f t="shared" si="24"/>
        <v>51.212400245549418</v>
      </c>
      <c r="P41" s="17">
        <f>Wateroverlast!M41</f>
        <v>69.433187615871802</v>
      </c>
      <c r="Q41" s="17">
        <f>Wateroverlast!P41</f>
        <v>3.5307716500472099</v>
      </c>
      <c r="R41" s="77">
        <f t="shared" si="25"/>
        <v>16.786533082974827</v>
      </c>
      <c r="S41" s="16">
        <f>Wateroverlast!Q41</f>
        <v>16</v>
      </c>
      <c r="T41" s="16">
        <f>Wateroverlast!R41</f>
        <v>11</v>
      </c>
      <c r="U41" s="76">
        <f t="shared" si="26"/>
        <v>28.205128205128204</v>
      </c>
      <c r="V41" s="35">
        <f t="shared" si="27"/>
        <v>32.068020511217483</v>
      </c>
      <c r="W41" s="19">
        <v>0</v>
      </c>
      <c r="X41" s="19">
        <f t="shared" si="28"/>
        <v>0</v>
      </c>
      <c r="Y41" s="92">
        <f>(Wateroverlast!U41/Wateroverlast!T41)*100</f>
        <v>0.97432309616442125</v>
      </c>
      <c r="Z41" s="94">
        <f t="shared" si="29"/>
        <v>2.0868906439565125</v>
      </c>
      <c r="AA41" s="93">
        <f t="shared" si="30"/>
        <v>2.0868906439565125</v>
      </c>
      <c r="AB41" s="13" t="s">
        <v>121</v>
      </c>
      <c r="AC41" s="13" t="s">
        <v>121</v>
      </c>
      <c r="AD41" s="13" t="s">
        <v>121</v>
      </c>
      <c r="AE41" s="17">
        <f>Wateroverlast!X41</f>
        <v>69.433187615871802</v>
      </c>
      <c r="AF41" s="17">
        <f>Wateroverlast!AA41</f>
        <v>3.5307716500472099</v>
      </c>
      <c r="AG41" s="77">
        <f t="shared" si="31"/>
        <v>16.786533082974827</v>
      </c>
      <c r="AH41" s="60">
        <f t="shared" si="32"/>
        <v>16.786533082974827</v>
      </c>
      <c r="AI41" s="70">
        <f>Wateroverlast!AB41</f>
        <v>10</v>
      </c>
      <c r="AJ41" s="70">
        <f>Wateroverlast!AC41</f>
        <v>7</v>
      </c>
      <c r="AK41" s="75">
        <f t="shared" si="33"/>
        <v>53.846153846153847</v>
      </c>
      <c r="AL41" s="36">
        <f t="shared" si="34"/>
        <v>53.846153846153847</v>
      </c>
      <c r="AM41" s="20">
        <v>0</v>
      </c>
      <c r="AN41" s="20">
        <f t="shared" si="35"/>
        <v>0</v>
      </c>
      <c r="AO41" s="13">
        <v>0</v>
      </c>
      <c r="AP41" s="13">
        <f t="shared" si="36"/>
        <v>0</v>
      </c>
      <c r="AQ41" s="72" t="s">
        <v>121</v>
      </c>
      <c r="AR41" s="17">
        <f>Wateroverlast!AG41</f>
        <v>69.433187615871802</v>
      </c>
      <c r="AS41" s="17"/>
      <c r="AT41" s="17"/>
      <c r="AU41" s="18">
        <f>Wateroverlast!AJ41</f>
        <v>3.5307716500472099</v>
      </c>
      <c r="AV41" s="77">
        <f t="shared" si="37"/>
        <v>16.786533082974827</v>
      </c>
      <c r="AW41" s="16">
        <f>Wateroverlast!AK41</f>
        <v>2</v>
      </c>
      <c r="AX41" s="16">
        <f>Wateroverlast!AL41</f>
        <v>0</v>
      </c>
      <c r="AY41" s="73">
        <f t="shared" si="38"/>
        <v>0</v>
      </c>
      <c r="AZ41" s="35">
        <f t="shared" si="39"/>
        <v>5.5955110276582758</v>
      </c>
    </row>
    <row r="42" spans="1:52" x14ac:dyDescent="0.25">
      <c r="A42" s="4" t="s">
        <v>9</v>
      </c>
      <c r="B42" s="4" t="s">
        <v>10</v>
      </c>
      <c r="C42" s="13">
        <f>Wateroverlast!C42</f>
        <v>1968</v>
      </c>
      <c r="D42" s="13">
        <f>Wateroverlast!D42</f>
        <v>307</v>
      </c>
      <c r="E42" s="79">
        <f t="shared" si="20"/>
        <v>4.7114794352363409</v>
      </c>
      <c r="F42" s="14">
        <f>Wateroverlast!E42</f>
        <v>83.2489152789841</v>
      </c>
      <c r="G42" s="14">
        <f>Wateroverlast!H42</f>
        <v>7.3839806200911298</v>
      </c>
      <c r="H42" s="80">
        <f t="shared" si="21"/>
        <v>35.106046849998748</v>
      </c>
      <c r="I42" s="13">
        <f>Wateroverlast!I42</f>
        <v>8</v>
      </c>
      <c r="J42" s="13">
        <f>Wateroverlast!J42</f>
        <v>4</v>
      </c>
      <c r="K42" s="79">
        <f t="shared" si="22"/>
        <v>10.256410256410255</v>
      </c>
      <c r="L42" s="57">
        <f t="shared" si="23"/>
        <v>16.691312180548447</v>
      </c>
      <c r="M42" s="16">
        <f>Wateroverlast!K42</f>
        <v>1968</v>
      </c>
      <c r="N42" s="16">
        <f>Wateroverlast!L42</f>
        <v>307</v>
      </c>
      <c r="O42" s="76">
        <f t="shared" si="24"/>
        <v>4.7114794352363409</v>
      </c>
      <c r="P42" s="17">
        <f>Wateroverlast!M42</f>
        <v>83.2489152789841</v>
      </c>
      <c r="Q42" s="17">
        <f>Wateroverlast!P42</f>
        <v>7.3839806200911298</v>
      </c>
      <c r="R42" s="77">
        <f t="shared" si="25"/>
        <v>35.106046849998748</v>
      </c>
      <c r="S42" s="16">
        <f>Wateroverlast!Q42</f>
        <v>8</v>
      </c>
      <c r="T42" s="16">
        <f>Wateroverlast!R42</f>
        <v>4</v>
      </c>
      <c r="U42" s="76">
        <f t="shared" si="26"/>
        <v>10.256410256410255</v>
      </c>
      <c r="V42" s="35">
        <f t="shared" si="27"/>
        <v>16.691312180548447</v>
      </c>
      <c r="W42" s="19">
        <v>0</v>
      </c>
      <c r="X42" s="19">
        <f t="shared" si="28"/>
        <v>0</v>
      </c>
      <c r="Y42" s="92">
        <f>(Wateroverlast!U42/Wateroverlast!T42)*100</f>
        <v>7.9423672459852446</v>
      </c>
      <c r="Z42" s="94">
        <f t="shared" si="29"/>
        <v>17.011658618955884</v>
      </c>
      <c r="AA42" s="93">
        <f t="shared" si="30"/>
        <v>17.011658618955884</v>
      </c>
      <c r="AB42" s="13" t="s">
        <v>121</v>
      </c>
      <c r="AC42" s="13" t="s">
        <v>121</v>
      </c>
      <c r="AD42" s="13" t="s">
        <v>121</v>
      </c>
      <c r="AE42" s="17">
        <f>Wateroverlast!X42</f>
        <v>83.2489152789841</v>
      </c>
      <c r="AF42" s="17">
        <f>Wateroverlast!AA42</f>
        <v>7.3839806200911298</v>
      </c>
      <c r="AG42" s="77">
        <f t="shared" si="31"/>
        <v>35.106046849998748</v>
      </c>
      <c r="AH42" s="60">
        <f t="shared" si="32"/>
        <v>35.106046849998748</v>
      </c>
      <c r="AI42" s="70">
        <f>Wateroverlast!AB42</f>
        <v>2</v>
      </c>
      <c r="AJ42" s="70">
        <f>Wateroverlast!AC42</f>
        <v>2</v>
      </c>
      <c r="AK42" s="75">
        <f t="shared" si="33"/>
        <v>15.384615384615385</v>
      </c>
      <c r="AL42" s="36">
        <f t="shared" si="34"/>
        <v>15.384615384615385</v>
      </c>
      <c r="AM42" s="20">
        <v>50</v>
      </c>
      <c r="AN42" s="20">
        <f t="shared" si="35"/>
        <v>50</v>
      </c>
      <c r="AO42" s="13">
        <v>100</v>
      </c>
      <c r="AP42" s="13">
        <f t="shared" si="36"/>
        <v>100</v>
      </c>
      <c r="AQ42" s="72" t="s">
        <v>121</v>
      </c>
      <c r="AR42" s="17">
        <f>Wateroverlast!AG42</f>
        <v>83.2489152789841</v>
      </c>
      <c r="AS42" s="17">
        <v>47.871231600000002</v>
      </c>
      <c r="AT42" s="17">
        <v>19.4939967</v>
      </c>
      <c r="AU42" s="18">
        <f>Wateroverlast!AJ42</f>
        <v>7.3839806200911298</v>
      </c>
      <c r="AV42" s="77">
        <f t="shared" si="37"/>
        <v>35.106046849998748</v>
      </c>
      <c r="AW42" s="16">
        <f>Wateroverlast!AK42</f>
        <v>0</v>
      </c>
      <c r="AX42" s="16">
        <f>Wateroverlast!AL42</f>
        <v>0</v>
      </c>
      <c r="AY42" s="73">
        <f t="shared" si="38"/>
        <v>0</v>
      </c>
      <c r="AZ42" s="35">
        <f t="shared" si="39"/>
        <v>11.70201561666625</v>
      </c>
    </row>
    <row r="43" spans="1:52" x14ac:dyDescent="0.25">
      <c r="A43" s="4" t="s">
        <v>15</v>
      </c>
      <c r="B43" s="4" t="s">
        <v>22</v>
      </c>
      <c r="C43" s="13">
        <f>Wateroverlast!C43</f>
        <v>7923</v>
      </c>
      <c r="D43" s="13">
        <f>Wateroverlast!D43</f>
        <v>1677</v>
      </c>
      <c r="E43" s="79">
        <f t="shared" si="20"/>
        <v>25.736648250460405</v>
      </c>
      <c r="F43" s="14">
        <f>Wateroverlast!E43</f>
        <v>109.460437103505</v>
      </c>
      <c r="G43" s="14">
        <f>Wateroverlast!H43</f>
        <v>9.1878681375151405</v>
      </c>
      <c r="H43" s="80">
        <f t="shared" si="21"/>
        <v>43.682364009676469</v>
      </c>
      <c r="I43" s="13">
        <f>Wateroverlast!I43</f>
        <v>8</v>
      </c>
      <c r="J43" s="13">
        <f>Wateroverlast!J43</f>
        <v>4</v>
      </c>
      <c r="K43" s="79">
        <f t="shared" si="22"/>
        <v>10.256410256410255</v>
      </c>
      <c r="L43" s="57">
        <f t="shared" si="23"/>
        <v>26.558474172182372</v>
      </c>
      <c r="M43" s="16">
        <f>Wateroverlast!K43</f>
        <v>7923</v>
      </c>
      <c r="N43" s="16">
        <f>Wateroverlast!L43</f>
        <v>1677</v>
      </c>
      <c r="O43" s="76">
        <f t="shared" si="24"/>
        <v>25.736648250460405</v>
      </c>
      <c r="P43" s="17">
        <f>Wateroverlast!M43</f>
        <v>109.460437103505</v>
      </c>
      <c r="Q43" s="17">
        <f>Wateroverlast!P43</f>
        <v>9.1878681375151405</v>
      </c>
      <c r="R43" s="77">
        <f t="shared" si="25"/>
        <v>43.682364009676469</v>
      </c>
      <c r="S43" s="16">
        <f>Wateroverlast!Q43</f>
        <v>8</v>
      </c>
      <c r="T43" s="16">
        <f>Wateroverlast!R43</f>
        <v>4</v>
      </c>
      <c r="U43" s="76">
        <f t="shared" si="26"/>
        <v>10.256410256410255</v>
      </c>
      <c r="V43" s="35">
        <f t="shared" si="27"/>
        <v>26.558474172182372</v>
      </c>
      <c r="W43" s="19">
        <v>0</v>
      </c>
      <c r="X43" s="19">
        <f t="shared" si="28"/>
        <v>0</v>
      </c>
      <c r="Y43" s="92">
        <f>(Wateroverlast!U43/Wateroverlast!T43)*100</f>
        <v>20.694260369011662</v>
      </c>
      <c r="Z43" s="94">
        <f t="shared" si="29"/>
        <v>44.324781499793723</v>
      </c>
      <c r="AA43" s="93">
        <f t="shared" si="30"/>
        <v>44.324781499793723</v>
      </c>
      <c r="AB43" s="13" t="s">
        <v>121</v>
      </c>
      <c r="AC43" s="13" t="s">
        <v>121</v>
      </c>
      <c r="AD43" s="13" t="s">
        <v>121</v>
      </c>
      <c r="AE43" s="17">
        <f>Wateroverlast!X43</f>
        <v>109.460437103505</v>
      </c>
      <c r="AF43" s="17">
        <f>Wateroverlast!AA43</f>
        <v>9.1878681375151405</v>
      </c>
      <c r="AG43" s="77">
        <f t="shared" si="31"/>
        <v>43.682364009676469</v>
      </c>
      <c r="AH43" s="60">
        <f t="shared" si="32"/>
        <v>43.682364009676469</v>
      </c>
      <c r="AI43" s="70">
        <f>Wateroverlast!AB43</f>
        <v>3</v>
      </c>
      <c r="AJ43" s="70">
        <f>Wateroverlast!AC43</f>
        <v>1</v>
      </c>
      <c r="AK43" s="75">
        <f t="shared" si="33"/>
        <v>7.6923076923076925</v>
      </c>
      <c r="AL43" s="36">
        <f t="shared" si="34"/>
        <v>7.6923076923076925</v>
      </c>
      <c r="AM43" s="20">
        <v>100</v>
      </c>
      <c r="AN43" s="20">
        <f t="shared" si="35"/>
        <v>100</v>
      </c>
      <c r="AO43" s="13">
        <v>100</v>
      </c>
      <c r="AP43" s="13">
        <f t="shared" si="36"/>
        <v>100</v>
      </c>
      <c r="AQ43" s="72" t="s">
        <v>121</v>
      </c>
      <c r="AR43" s="17">
        <f>Wateroverlast!AG43</f>
        <v>109.460437103505</v>
      </c>
      <c r="AS43" s="17">
        <v>68.003585889999997</v>
      </c>
      <c r="AT43" s="17">
        <v>29.63494558</v>
      </c>
      <c r="AU43" s="18">
        <f>Wateroverlast!AJ43</f>
        <v>9.1878681375151405</v>
      </c>
      <c r="AV43" s="77">
        <f t="shared" si="37"/>
        <v>43.682364009676469</v>
      </c>
      <c r="AW43" s="16">
        <f>Wateroverlast!AK43</f>
        <v>1</v>
      </c>
      <c r="AX43" s="16">
        <f>Wateroverlast!AL43</f>
        <v>1</v>
      </c>
      <c r="AY43" s="73">
        <f t="shared" si="38"/>
        <v>50</v>
      </c>
      <c r="AZ43" s="35">
        <f t="shared" si="39"/>
        <v>31.227454669892154</v>
      </c>
    </row>
    <row r="44" spans="1:52" x14ac:dyDescent="0.25">
      <c r="A44" s="4" t="s">
        <v>9</v>
      </c>
      <c r="B44" s="4" t="s">
        <v>13</v>
      </c>
      <c r="C44" s="13">
        <f>Wateroverlast!C44</f>
        <v>5250</v>
      </c>
      <c r="D44" s="13">
        <f>Wateroverlast!D44</f>
        <v>851</v>
      </c>
      <c r="E44" s="79">
        <f t="shared" si="20"/>
        <v>13.060159607120934</v>
      </c>
      <c r="F44" s="14">
        <f>Wateroverlast!E44</f>
        <v>135.733881394462</v>
      </c>
      <c r="G44" s="14">
        <f>Wateroverlast!H44</f>
        <v>4.4254507177448197</v>
      </c>
      <c r="H44" s="80">
        <f t="shared" si="21"/>
        <v>21.040152760800833</v>
      </c>
      <c r="I44" s="13">
        <f>Wateroverlast!I44</f>
        <v>18</v>
      </c>
      <c r="J44" s="13">
        <f>Wateroverlast!J44</f>
        <v>10</v>
      </c>
      <c r="K44" s="79">
        <f t="shared" si="22"/>
        <v>25.641025641025639</v>
      </c>
      <c r="L44" s="57">
        <f t="shared" si="23"/>
        <v>19.913779336315802</v>
      </c>
      <c r="M44" s="16">
        <f>Wateroverlast!K44</f>
        <v>5250</v>
      </c>
      <c r="N44" s="16">
        <f>Wateroverlast!L44</f>
        <v>851</v>
      </c>
      <c r="O44" s="76">
        <f t="shared" si="24"/>
        <v>13.060159607120934</v>
      </c>
      <c r="P44" s="17">
        <f>Wateroverlast!M44</f>
        <v>135.733881394462</v>
      </c>
      <c r="Q44" s="17">
        <f>Wateroverlast!P44</f>
        <v>4.4254507177448197</v>
      </c>
      <c r="R44" s="77">
        <f t="shared" si="25"/>
        <v>21.040152760800833</v>
      </c>
      <c r="S44" s="16">
        <f>Wateroverlast!Q44</f>
        <v>18</v>
      </c>
      <c r="T44" s="16">
        <f>Wateroverlast!R44</f>
        <v>10</v>
      </c>
      <c r="U44" s="76">
        <f t="shared" si="26"/>
        <v>25.641025641025639</v>
      </c>
      <c r="V44" s="35">
        <f t="shared" si="27"/>
        <v>19.913779336315802</v>
      </c>
      <c r="W44" s="19">
        <v>0</v>
      </c>
      <c r="X44" s="19">
        <f t="shared" si="28"/>
        <v>0</v>
      </c>
      <c r="Y44" s="92">
        <f>(Wateroverlast!U44/Wateroverlast!T44)*100</f>
        <v>8.6476513681663576</v>
      </c>
      <c r="Z44" s="94">
        <f t="shared" si="29"/>
        <v>18.522297996904559</v>
      </c>
      <c r="AA44" s="93">
        <f t="shared" si="30"/>
        <v>18.522297996904559</v>
      </c>
      <c r="AB44" s="13" t="s">
        <v>121</v>
      </c>
      <c r="AC44" s="13" t="s">
        <v>121</v>
      </c>
      <c r="AD44" s="13" t="s">
        <v>121</v>
      </c>
      <c r="AE44" s="17">
        <f>Wateroverlast!X44</f>
        <v>135.733881394462</v>
      </c>
      <c r="AF44" s="17">
        <f>Wateroverlast!AA44</f>
        <v>4.4254507177448197</v>
      </c>
      <c r="AG44" s="77">
        <f t="shared" si="31"/>
        <v>21.040152760800833</v>
      </c>
      <c r="AH44" s="60">
        <f t="shared" si="32"/>
        <v>21.040152760800833</v>
      </c>
      <c r="AI44" s="70">
        <f>Wateroverlast!AB44</f>
        <v>7</v>
      </c>
      <c r="AJ44" s="70">
        <f>Wateroverlast!AC44</f>
        <v>3</v>
      </c>
      <c r="AK44" s="75">
        <f t="shared" si="33"/>
        <v>23.076923076923077</v>
      </c>
      <c r="AL44" s="36">
        <f t="shared" si="34"/>
        <v>23.076923076923077</v>
      </c>
      <c r="AM44" s="20">
        <v>100</v>
      </c>
      <c r="AN44" s="20">
        <f t="shared" si="35"/>
        <v>100</v>
      </c>
      <c r="AO44" s="13">
        <v>50</v>
      </c>
      <c r="AP44" s="13">
        <f t="shared" si="36"/>
        <v>50</v>
      </c>
      <c r="AQ44" s="72" t="s">
        <v>121</v>
      </c>
      <c r="AR44" s="17">
        <f>Wateroverlast!AG44</f>
        <v>135.733881394462</v>
      </c>
      <c r="AS44" s="17">
        <v>75.270360620000005</v>
      </c>
      <c r="AT44" s="17">
        <v>45.402412570000003</v>
      </c>
      <c r="AU44" s="18">
        <f>Wateroverlast!AJ44</f>
        <v>4.4254507177448197</v>
      </c>
      <c r="AV44" s="77">
        <f t="shared" si="37"/>
        <v>21.040152760800833</v>
      </c>
      <c r="AW44" s="16">
        <f>Wateroverlast!AK44</f>
        <v>2</v>
      </c>
      <c r="AX44" s="16">
        <f>Wateroverlast!AL44</f>
        <v>2</v>
      </c>
      <c r="AY44" s="73">
        <f t="shared" si="38"/>
        <v>100</v>
      </c>
      <c r="AZ44" s="35">
        <f t="shared" si="39"/>
        <v>40.346717586933615</v>
      </c>
    </row>
    <row r="45" spans="1:52" x14ac:dyDescent="0.25">
      <c r="A45" s="4" t="s">
        <v>27</v>
      </c>
      <c r="B45" s="4" t="s">
        <v>27</v>
      </c>
      <c r="C45" s="13">
        <f>Wateroverlast!C45</f>
        <v>3741</v>
      </c>
      <c r="D45" s="13">
        <f>Wateroverlast!D45</f>
        <v>710</v>
      </c>
      <c r="E45" s="79">
        <f t="shared" si="20"/>
        <v>10.896255371393494</v>
      </c>
      <c r="F45" s="14">
        <f>Wateroverlast!E45</f>
        <v>105.537313673696</v>
      </c>
      <c r="G45" s="14">
        <f>Wateroverlast!H45</f>
        <v>7.1879024341650304</v>
      </c>
      <c r="H45" s="80">
        <f t="shared" si="21"/>
        <v>34.173822033122207</v>
      </c>
      <c r="I45" s="13">
        <f>Wateroverlast!I45</f>
        <v>11</v>
      </c>
      <c r="J45" s="13">
        <f>Wateroverlast!J45</f>
        <v>4</v>
      </c>
      <c r="K45" s="79">
        <f t="shared" si="22"/>
        <v>10.256410256410255</v>
      </c>
      <c r="L45" s="57">
        <f t="shared" si="23"/>
        <v>18.442162553641985</v>
      </c>
      <c r="M45" s="16">
        <f>Wateroverlast!K45</f>
        <v>3741</v>
      </c>
      <c r="N45" s="16">
        <f>Wateroverlast!L45</f>
        <v>710</v>
      </c>
      <c r="O45" s="76">
        <f t="shared" si="24"/>
        <v>10.896255371393494</v>
      </c>
      <c r="P45" s="17">
        <f>Wateroverlast!M45</f>
        <v>105.537313673696</v>
      </c>
      <c r="Q45" s="17">
        <f>Wateroverlast!P45</f>
        <v>7.1879024341650304</v>
      </c>
      <c r="R45" s="77">
        <f t="shared" si="25"/>
        <v>34.173822033122207</v>
      </c>
      <c r="S45" s="16">
        <f>Wateroverlast!Q45</f>
        <v>11</v>
      </c>
      <c r="T45" s="16">
        <f>Wateroverlast!R45</f>
        <v>4</v>
      </c>
      <c r="U45" s="76">
        <f t="shared" si="26"/>
        <v>10.256410256410255</v>
      </c>
      <c r="V45" s="35">
        <f t="shared" si="27"/>
        <v>18.442162553641985</v>
      </c>
      <c r="W45" s="19">
        <v>0</v>
      </c>
      <c r="X45" s="19">
        <f t="shared" si="28"/>
        <v>0</v>
      </c>
      <c r="Y45" s="92">
        <f>(Wateroverlast!U45/Wateroverlast!T45)*100</f>
        <v>1.9250113380537641</v>
      </c>
      <c r="Z45" s="94">
        <f t="shared" si="29"/>
        <v>4.1231580845299725</v>
      </c>
      <c r="AA45" s="93">
        <f t="shared" si="30"/>
        <v>4.1231580845299725</v>
      </c>
      <c r="AB45" s="13" t="s">
        <v>121</v>
      </c>
      <c r="AC45" s="13" t="s">
        <v>121</v>
      </c>
      <c r="AD45" s="13" t="s">
        <v>121</v>
      </c>
      <c r="AE45" s="17">
        <f>Wateroverlast!X45</f>
        <v>105.537313673696</v>
      </c>
      <c r="AF45" s="17">
        <f>Wateroverlast!AA45</f>
        <v>7.1879024341650304</v>
      </c>
      <c r="AG45" s="77">
        <f t="shared" si="31"/>
        <v>34.173822033122207</v>
      </c>
      <c r="AH45" s="60">
        <f t="shared" si="32"/>
        <v>34.173822033122207</v>
      </c>
      <c r="AI45" s="70">
        <f>Wateroverlast!AB45</f>
        <v>3</v>
      </c>
      <c r="AJ45" s="70">
        <f>Wateroverlast!AC45</f>
        <v>2</v>
      </c>
      <c r="AK45" s="75">
        <f t="shared" si="33"/>
        <v>15.384615384615385</v>
      </c>
      <c r="AL45" s="36">
        <f t="shared" si="34"/>
        <v>15.384615384615385</v>
      </c>
      <c r="AM45" s="20">
        <v>100</v>
      </c>
      <c r="AN45" s="20">
        <f t="shared" si="35"/>
        <v>100</v>
      </c>
      <c r="AO45" s="13">
        <v>50</v>
      </c>
      <c r="AP45" s="13">
        <f t="shared" si="36"/>
        <v>50</v>
      </c>
      <c r="AQ45" s="72" t="s">
        <v>121</v>
      </c>
      <c r="AR45" s="17">
        <f>Wateroverlast!AG45</f>
        <v>105.537313673696</v>
      </c>
      <c r="AS45" s="17">
        <v>59.660291290000004</v>
      </c>
      <c r="AT45" s="17">
        <v>39.465065549999998</v>
      </c>
      <c r="AU45" s="18">
        <f>Wateroverlast!AJ45</f>
        <v>7.1879024341650304</v>
      </c>
      <c r="AV45" s="77">
        <f t="shared" si="37"/>
        <v>34.173822033122207</v>
      </c>
      <c r="AW45" s="16">
        <f>Wateroverlast!AK45</f>
        <v>1</v>
      </c>
      <c r="AX45" s="16">
        <f>Wateroverlast!AL45</f>
        <v>1</v>
      </c>
      <c r="AY45" s="73">
        <f t="shared" si="38"/>
        <v>50</v>
      </c>
      <c r="AZ45" s="35">
        <f t="shared" si="39"/>
        <v>28.057940677707403</v>
      </c>
    </row>
    <row r="46" spans="1:52" x14ac:dyDescent="0.25">
      <c r="A46" s="4" t="s">
        <v>32</v>
      </c>
      <c r="B46" s="4" t="s">
        <v>37</v>
      </c>
      <c r="C46" s="13">
        <f>Wateroverlast!C46</f>
        <v>2077</v>
      </c>
      <c r="D46" s="13">
        <f>Wateroverlast!D46</f>
        <v>363</v>
      </c>
      <c r="E46" s="79">
        <f t="shared" si="20"/>
        <v>5.5709023941068141</v>
      </c>
      <c r="F46" s="14">
        <f>Wateroverlast!E46</f>
        <v>21.1223913066477</v>
      </c>
      <c r="G46" s="14">
        <f>Wateroverlast!H46</f>
        <v>1.6618956751379801</v>
      </c>
      <c r="H46" s="80">
        <f t="shared" si="21"/>
        <v>7.9012378868464834</v>
      </c>
      <c r="I46" s="13">
        <f>Wateroverlast!I46</f>
        <v>4</v>
      </c>
      <c r="J46" s="13">
        <f>Wateroverlast!J46</f>
        <v>1</v>
      </c>
      <c r="K46" s="79">
        <f t="shared" si="22"/>
        <v>2.5641025641025639</v>
      </c>
      <c r="L46" s="57">
        <f t="shared" si="23"/>
        <v>5.3454142816852865</v>
      </c>
      <c r="M46" s="16">
        <f>Wateroverlast!K46</f>
        <v>2077</v>
      </c>
      <c r="N46" s="16">
        <f>Wateroverlast!L46</f>
        <v>363</v>
      </c>
      <c r="O46" s="76">
        <f t="shared" si="24"/>
        <v>5.5709023941068141</v>
      </c>
      <c r="P46" s="17">
        <f>Wateroverlast!M46</f>
        <v>21.1223913066477</v>
      </c>
      <c r="Q46" s="17">
        <f>Wateroverlast!P46</f>
        <v>1.6618956751379801</v>
      </c>
      <c r="R46" s="77">
        <f t="shared" si="25"/>
        <v>7.9012378868464834</v>
      </c>
      <c r="S46" s="16">
        <f>Wateroverlast!Q46</f>
        <v>4</v>
      </c>
      <c r="T46" s="16">
        <f>Wateroverlast!R46</f>
        <v>1</v>
      </c>
      <c r="U46" s="76">
        <f t="shared" si="26"/>
        <v>2.5641025641025639</v>
      </c>
      <c r="V46" s="35">
        <f t="shared" si="27"/>
        <v>5.3454142816852865</v>
      </c>
      <c r="W46" s="19">
        <v>0</v>
      </c>
      <c r="X46" s="19">
        <f t="shared" si="28"/>
        <v>0</v>
      </c>
      <c r="Y46" s="92">
        <f>(Wateroverlast!U46/Wateroverlast!T46)*100</f>
        <v>7.241241640274558E-2</v>
      </c>
      <c r="Z46" s="94">
        <f t="shared" si="29"/>
        <v>0.15509926316236192</v>
      </c>
      <c r="AA46" s="93">
        <f t="shared" si="30"/>
        <v>0.15509926316236192</v>
      </c>
      <c r="AB46" s="13" t="s">
        <v>121</v>
      </c>
      <c r="AC46" s="13" t="s">
        <v>121</v>
      </c>
      <c r="AD46" s="13" t="s">
        <v>121</v>
      </c>
      <c r="AE46" s="17">
        <f>Wateroverlast!X46</f>
        <v>21.1223913066477</v>
      </c>
      <c r="AF46" s="17">
        <f>Wateroverlast!AA46</f>
        <v>1.6618956751379801</v>
      </c>
      <c r="AG46" s="77">
        <f t="shared" si="31"/>
        <v>7.9012378868464834</v>
      </c>
      <c r="AH46" s="60">
        <f t="shared" si="32"/>
        <v>7.9012378868464834</v>
      </c>
      <c r="AI46" s="70">
        <f>Wateroverlast!AB46</f>
        <v>3</v>
      </c>
      <c r="AJ46" s="70">
        <f>Wateroverlast!AC46</f>
        <v>1</v>
      </c>
      <c r="AK46" s="75">
        <f t="shared" si="33"/>
        <v>7.6923076923076925</v>
      </c>
      <c r="AL46" s="36">
        <f t="shared" si="34"/>
        <v>7.6923076923076925</v>
      </c>
      <c r="AM46" s="20">
        <v>0</v>
      </c>
      <c r="AN46" s="20">
        <f t="shared" si="35"/>
        <v>0</v>
      </c>
      <c r="AO46" s="13">
        <v>50</v>
      </c>
      <c r="AP46" s="13">
        <f t="shared" si="36"/>
        <v>50</v>
      </c>
      <c r="AQ46" s="72" t="s">
        <v>121</v>
      </c>
      <c r="AR46" s="17">
        <f>Wateroverlast!AG46</f>
        <v>21.1223913066477</v>
      </c>
      <c r="AS46" s="17">
        <v>11.55042909</v>
      </c>
      <c r="AT46" s="17">
        <v>11.80148325</v>
      </c>
      <c r="AU46" s="18">
        <f>Wateroverlast!AJ46</f>
        <v>1.6618956751379801</v>
      </c>
      <c r="AV46" s="77">
        <f t="shared" si="37"/>
        <v>7.9012378868464834</v>
      </c>
      <c r="AW46" s="16">
        <f>Wateroverlast!AK46</f>
        <v>0</v>
      </c>
      <c r="AX46" s="16">
        <f>Wateroverlast!AL46</f>
        <v>0</v>
      </c>
      <c r="AY46" s="73">
        <f t="shared" si="38"/>
        <v>0</v>
      </c>
      <c r="AZ46" s="35">
        <f t="shared" si="39"/>
        <v>2.6337459622821613</v>
      </c>
    </row>
    <row r="47" spans="1:52" x14ac:dyDescent="0.25">
      <c r="A47" s="4" t="s">
        <v>27</v>
      </c>
      <c r="B47" s="4" t="s">
        <v>30</v>
      </c>
      <c r="C47" s="13">
        <f>Wateroverlast!C47</f>
        <v>1235</v>
      </c>
      <c r="D47" s="13">
        <f>Wateroverlast!D47</f>
        <v>188</v>
      </c>
      <c r="E47" s="79">
        <f t="shared" si="20"/>
        <v>2.8852056476365866</v>
      </c>
      <c r="F47" s="14">
        <f>Wateroverlast!E47</f>
        <v>62.792771224669302</v>
      </c>
      <c r="G47" s="14">
        <f>Wateroverlast!H47</f>
        <v>5.7400761127973698</v>
      </c>
      <c r="H47" s="80">
        <f t="shared" si="21"/>
        <v>27.290345317284459</v>
      </c>
      <c r="I47" s="13">
        <f>Wateroverlast!I47</f>
        <v>1</v>
      </c>
      <c r="J47" s="13">
        <f>Wateroverlast!J47</f>
        <v>1</v>
      </c>
      <c r="K47" s="79">
        <f t="shared" si="22"/>
        <v>2.5641025641025639</v>
      </c>
      <c r="L47" s="57">
        <f t="shared" si="23"/>
        <v>10.913217843007869</v>
      </c>
      <c r="M47" s="16">
        <f>Wateroverlast!K47</f>
        <v>1235</v>
      </c>
      <c r="N47" s="16">
        <f>Wateroverlast!L47</f>
        <v>188</v>
      </c>
      <c r="O47" s="76">
        <f t="shared" si="24"/>
        <v>2.8852056476365866</v>
      </c>
      <c r="P47" s="17">
        <f>Wateroverlast!M47</f>
        <v>62.792771224669302</v>
      </c>
      <c r="Q47" s="17">
        <f>Wateroverlast!P47</f>
        <v>5.7400761127973698</v>
      </c>
      <c r="R47" s="77">
        <f t="shared" si="25"/>
        <v>27.290345317284459</v>
      </c>
      <c r="S47" s="16">
        <f>Wateroverlast!Q47</f>
        <v>1</v>
      </c>
      <c r="T47" s="16">
        <f>Wateroverlast!R47</f>
        <v>1</v>
      </c>
      <c r="U47" s="76">
        <f t="shared" si="26"/>
        <v>2.5641025641025639</v>
      </c>
      <c r="V47" s="35">
        <f t="shared" si="27"/>
        <v>10.913217843007869</v>
      </c>
      <c r="W47" s="19">
        <v>0</v>
      </c>
      <c r="X47" s="19">
        <f t="shared" si="28"/>
        <v>0</v>
      </c>
      <c r="Y47" s="92">
        <f>(Wateroverlast!U47/Wateroverlast!T47)*100</f>
        <v>8.3953055039025752</v>
      </c>
      <c r="Z47" s="94">
        <f t="shared" si="29"/>
        <v>17.981801497081936</v>
      </c>
      <c r="AA47" s="93">
        <f t="shared" si="30"/>
        <v>17.981801497081936</v>
      </c>
      <c r="AB47" s="13" t="s">
        <v>121</v>
      </c>
      <c r="AC47" s="13" t="s">
        <v>121</v>
      </c>
      <c r="AD47" s="13" t="s">
        <v>121</v>
      </c>
      <c r="AE47" s="17">
        <f>Wateroverlast!X47</f>
        <v>62.792771224669302</v>
      </c>
      <c r="AF47" s="17">
        <f>Wateroverlast!AA47</f>
        <v>5.7400761127973698</v>
      </c>
      <c r="AG47" s="77">
        <f t="shared" si="31"/>
        <v>27.290345317284459</v>
      </c>
      <c r="AH47" s="60">
        <f t="shared" si="32"/>
        <v>27.290345317284459</v>
      </c>
      <c r="AI47" s="70">
        <f>Wateroverlast!AB47</f>
        <v>1</v>
      </c>
      <c r="AJ47" s="70">
        <f>Wateroverlast!AC47</f>
        <v>1</v>
      </c>
      <c r="AK47" s="75">
        <f t="shared" si="33"/>
        <v>7.6923076923076925</v>
      </c>
      <c r="AL47" s="36">
        <f t="shared" si="34"/>
        <v>7.6923076923076925</v>
      </c>
      <c r="AM47" s="20">
        <v>100</v>
      </c>
      <c r="AN47" s="20">
        <f t="shared" si="35"/>
        <v>100</v>
      </c>
      <c r="AO47" s="13">
        <v>0</v>
      </c>
      <c r="AP47" s="13">
        <f t="shared" si="36"/>
        <v>0</v>
      </c>
      <c r="AQ47" s="72" t="s">
        <v>121</v>
      </c>
      <c r="AR47" s="17">
        <f>Wateroverlast!AG47</f>
        <v>62.792771224669302</v>
      </c>
      <c r="AS47" s="17">
        <v>35.135432340000001</v>
      </c>
      <c r="AT47" s="17">
        <v>16.101788920000001</v>
      </c>
      <c r="AU47" s="18">
        <f>Wateroverlast!AJ47</f>
        <v>5.7400761127973698</v>
      </c>
      <c r="AV47" s="77">
        <f t="shared" si="37"/>
        <v>27.290345317284459</v>
      </c>
      <c r="AW47" s="16">
        <f>Wateroverlast!AK47</f>
        <v>0</v>
      </c>
      <c r="AX47" s="16">
        <f>Wateroverlast!AL47</f>
        <v>0</v>
      </c>
      <c r="AY47" s="73">
        <f t="shared" si="38"/>
        <v>0</v>
      </c>
      <c r="AZ47" s="35">
        <f t="shared" si="39"/>
        <v>9.0967817724281534</v>
      </c>
    </row>
    <row r="48" spans="1:52" x14ac:dyDescent="0.25">
      <c r="A48" s="4" t="s">
        <v>32</v>
      </c>
      <c r="B48" s="4" t="s">
        <v>42</v>
      </c>
      <c r="C48" s="13">
        <f>Wateroverlast!C48</f>
        <v>2145</v>
      </c>
      <c r="D48" s="13">
        <f>Wateroverlast!D48</f>
        <v>564</v>
      </c>
      <c r="E48" s="79">
        <f t="shared" si="20"/>
        <v>8.6556169429097611</v>
      </c>
      <c r="F48" s="14">
        <f>Wateroverlast!E48</f>
        <v>14.843157172093701</v>
      </c>
      <c r="G48" s="14">
        <f>Wateroverlast!H48</f>
        <v>3.09610831367268E-2</v>
      </c>
      <c r="H48" s="80">
        <f t="shared" si="21"/>
        <v>0.14719990355435453</v>
      </c>
      <c r="I48" s="13">
        <f>Wateroverlast!I48</f>
        <v>5</v>
      </c>
      <c r="J48" s="13">
        <f>Wateroverlast!J48</f>
        <v>5</v>
      </c>
      <c r="K48" s="79">
        <f t="shared" si="22"/>
        <v>12.820512820512819</v>
      </c>
      <c r="L48" s="57">
        <f t="shared" si="23"/>
        <v>7.2077765556589783</v>
      </c>
      <c r="M48" s="16">
        <f>Wateroverlast!K48</f>
        <v>2145</v>
      </c>
      <c r="N48" s="16">
        <f>Wateroverlast!L48</f>
        <v>564</v>
      </c>
      <c r="O48" s="76">
        <f t="shared" si="24"/>
        <v>8.6556169429097611</v>
      </c>
      <c r="P48" s="17">
        <f>Wateroverlast!M48</f>
        <v>14.843157172093701</v>
      </c>
      <c r="Q48" s="17">
        <f>Wateroverlast!P48</f>
        <v>3.09610831367268E-2</v>
      </c>
      <c r="R48" s="77">
        <f t="shared" si="25"/>
        <v>0.14719990355435453</v>
      </c>
      <c r="S48" s="16">
        <f>Wateroverlast!Q48</f>
        <v>5</v>
      </c>
      <c r="T48" s="16">
        <f>Wateroverlast!R48</f>
        <v>5</v>
      </c>
      <c r="U48" s="76">
        <f t="shared" si="26"/>
        <v>12.820512820512819</v>
      </c>
      <c r="V48" s="35">
        <f t="shared" si="27"/>
        <v>7.2077765556589783</v>
      </c>
      <c r="W48" s="19">
        <v>0</v>
      </c>
      <c r="X48" s="19">
        <f t="shared" si="28"/>
        <v>0</v>
      </c>
      <c r="Y48" s="92">
        <f>(Wateroverlast!U48/Wateroverlast!T48)*100</f>
        <v>0.11563322807261274</v>
      </c>
      <c r="Z48" s="94">
        <f t="shared" si="29"/>
        <v>0.24767338754997786</v>
      </c>
      <c r="AA48" s="93">
        <f t="shared" si="30"/>
        <v>0.24767338754997786</v>
      </c>
      <c r="AB48" s="13" t="s">
        <v>121</v>
      </c>
      <c r="AC48" s="13" t="s">
        <v>121</v>
      </c>
      <c r="AD48" s="13" t="s">
        <v>121</v>
      </c>
      <c r="AE48" s="17">
        <f>Wateroverlast!X48</f>
        <v>14.843157172093701</v>
      </c>
      <c r="AF48" s="17">
        <f>Wateroverlast!AA48</f>
        <v>3.09610831367268E-2</v>
      </c>
      <c r="AG48" s="77">
        <f t="shared" si="31"/>
        <v>0.14719990355435453</v>
      </c>
      <c r="AH48" s="60">
        <f t="shared" si="32"/>
        <v>0.14719990355435453</v>
      </c>
      <c r="AI48" s="70">
        <f>Wateroverlast!AB48</f>
        <v>2</v>
      </c>
      <c r="AJ48" s="70">
        <f>Wateroverlast!AC48</f>
        <v>2</v>
      </c>
      <c r="AK48" s="75">
        <f t="shared" si="33"/>
        <v>15.384615384615385</v>
      </c>
      <c r="AL48" s="36">
        <f t="shared" si="34"/>
        <v>15.384615384615385</v>
      </c>
      <c r="AM48" s="20">
        <v>0</v>
      </c>
      <c r="AN48" s="20">
        <f t="shared" si="35"/>
        <v>0</v>
      </c>
      <c r="AO48" s="13">
        <v>0</v>
      </c>
      <c r="AP48" s="13">
        <f t="shared" si="36"/>
        <v>0</v>
      </c>
      <c r="AQ48" s="72" t="s">
        <v>121</v>
      </c>
      <c r="AR48" s="17">
        <f>Wateroverlast!AG48</f>
        <v>14.843157172093701</v>
      </c>
      <c r="AS48" s="17">
        <v>8.6951525959999998</v>
      </c>
      <c r="AT48" s="17">
        <v>7.1643861209999997</v>
      </c>
      <c r="AU48" s="18">
        <f>Wateroverlast!AJ48</f>
        <v>3.09610831367268E-2</v>
      </c>
      <c r="AV48" s="77">
        <f t="shared" si="37"/>
        <v>0.14719990355435453</v>
      </c>
      <c r="AW48" s="16">
        <f>Wateroverlast!AK48</f>
        <v>0</v>
      </c>
      <c r="AX48" s="16">
        <f>Wateroverlast!AL48</f>
        <v>0</v>
      </c>
      <c r="AY48" s="73">
        <f t="shared" si="38"/>
        <v>0</v>
      </c>
      <c r="AZ48" s="35">
        <f t="shared" si="39"/>
        <v>4.9066634518118178E-2</v>
      </c>
    </row>
    <row r="49" spans="1:52" x14ac:dyDescent="0.25">
      <c r="A49" s="4" t="s">
        <v>27</v>
      </c>
      <c r="B49" s="4" t="s">
        <v>28</v>
      </c>
      <c r="C49" s="13">
        <f>Wateroverlast!C49</f>
        <v>6777</v>
      </c>
      <c r="D49" s="13">
        <f>Wateroverlast!D49</f>
        <v>1411</v>
      </c>
      <c r="E49" s="79">
        <f t="shared" si="20"/>
        <v>21.654389195825662</v>
      </c>
      <c r="F49" s="14">
        <f>Wateroverlast!E49</f>
        <v>59.052128295629402</v>
      </c>
      <c r="G49" s="14">
        <f>Wateroverlast!H49</f>
        <v>8.0981418237202707</v>
      </c>
      <c r="H49" s="80">
        <f t="shared" si="21"/>
        <v>38.501420966344504</v>
      </c>
      <c r="I49" s="13">
        <f>Wateroverlast!I49</f>
        <v>7</v>
      </c>
      <c r="J49" s="13">
        <f>Wateroverlast!J49</f>
        <v>2</v>
      </c>
      <c r="K49" s="79">
        <f t="shared" si="22"/>
        <v>5.1282051282051277</v>
      </c>
      <c r="L49" s="57">
        <f t="shared" si="23"/>
        <v>21.761338430125097</v>
      </c>
      <c r="M49" s="16">
        <f>Wateroverlast!K49</f>
        <v>6777</v>
      </c>
      <c r="N49" s="16">
        <f>Wateroverlast!L49</f>
        <v>1411</v>
      </c>
      <c r="O49" s="76">
        <f t="shared" si="24"/>
        <v>21.654389195825662</v>
      </c>
      <c r="P49" s="17">
        <f>Wateroverlast!M49</f>
        <v>59.052128295629402</v>
      </c>
      <c r="Q49" s="17">
        <f>Wateroverlast!P49</f>
        <v>8.0981418237202707</v>
      </c>
      <c r="R49" s="77">
        <f t="shared" si="25"/>
        <v>38.501420966344504</v>
      </c>
      <c r="S49" s="16">
        <f>Wateroverlast!Q49</f>
        <v>7</v>
      </c>
      <c r="T49" s="16">
        <f>Wateroverlast!R49</f>
        <v>2</v>
      </c>
      <c r="U49" s="76">
        <f t="shared" si="26"/>
        <v>5.1282051282051277</v>
      </c>
      <c r="V49" s="35">
        <f t="shared" si="27"/>
        <v>21.761338430125097</v>
      </c>
      <c r="W49" s="19">
        <v>0</v>
      </c>
      <c r="X49" s="19">
        <f t="shared" si="28"/>
        <v>0</v>
      </c>
      <c r="Y49" s="92">
        <f>(Wateroverlast!U49/Wateroverlast!T49)*100</f>
        <v>4.4269356938293845</v>
      </c>
      <c r="Z49" s="94">
        <f t="shared" si="29"/>
        <v>9.4819990588528889</v>
      </c>
      <c r="AA49" s="93">
        <f t="shared" si="30"/>
        <v>9.4819990588528889</v>
      </c>
      <c r="AB49" s="13" t="s">
        <v>121</v>
      </c>
      <c r="AC49" s="13" t="s">
        <v>121</v>
      </c>
      <c r="AD49" s="13" t="s">
        <v>121</v>
      </c>
      <c r="AE49" s="17">
        <f>Wateroverlast!X49</f>
        <v>59.052128295629402</v>
      </c>
      <c r="AF49" s="17">
        <f>Wateroverlast!AA49</f>
        <v>8.0981418237202707</v>
      </c>
      <c r="AG49" s="77">
        <f t="shared" si="31"/>
        <v>38.501420966344504</v>
      </c>
      <c r="AH49" s="60">
        <f t="shared" si="32"/>
        <v>38.501420966344504</v>
      </c>
      <c r="AI49" s="70">
        <f>Wateroverlast!AB49</f>
        <v>3</v>
      </c>
      <c r="AJ49" s="70">
        <f>Wateroverlast!AC49</f>
        <v>2</v>
      </c>
      <c r="AK49" s="75">
        <f t="shared" si="33"/>
        <v>15.384615384615385</v>
      </c>
      <c r="AL49" s="36">
        <f t="shared" si="34"/>
        <v>15.384615384615385</v>
      </c>
      <c r="AM49" s="20">
        <v>100</v>
      </c>
      <c r="AN49" s="20">
        <f t="shared" si="35"/>
        <v>100</v>
      </c>
      <c r="AO49" s="13">
        <v>100</v>
      </c>
      <c r="AP49" s="13">
        <f t="shared" si="36"/>
        <v>100</v>
      </c>
      <c r="AQ49" s="72" t="s">
        <v>121</v>
      </c>
      <c r="AR49" s="17">
        <f>Wateroverlast!AG49</f>
        <v>59.052128295629402</v>
      </c>
      <c r="AS49" s="17">
        <v>22.39940094</v>
      </c>
      <c r="AT49" s="17">
        <v>29.76353323</v>
      </c>
      <c r="AU49" s="18">
        <f>Wateroverlast!AJ49</f>
        <v>8.0981418237202707</v>
      </c>
      <c r="AV49" s="77">
        <f t="shared" si="37"/>
        <v>38.501420966344504</v>
      </c>
      <c r="AW49" s="16">
        <f>Wateroverlast!AK49</f>
        <v>0</v>
      </c>
      <c r="AX49" s="16">
        <f>Wateroverlast!AL49</f>
        <v>0</v>
      </c>
      <c r="AY49" s="73">
        <f t="shared" si="38"/>
        <v>0</v>
      </c>
      <c r="AZ49" s="35">
        <f t="shared" si="39"/>
        <v>12.833806988781502</v>
      </c>
    </row>
    <row r="50" spans="1:52" x14ac:dyDescent="0.25">
      <c r="A50" s="4" t="s">
        <v>27</v>
      </c>
      <c r="B50" s="4" t="s">
        <v>29</v>
      </c>
      <c r="C50" s="13">
        <f>Wateroverlast!C50</f>
        <v>3961</v>
      </c>
      <c r="D50" s="13">
        <f>Wateroverlast!D50</f>
        <v>810</v>
      </c>
      <c r="E50" s="79">
        <f t="shared" si="20"/>
        <v>12.430939226519337</v>
      </c>
      <c r="F50" s="14">
        <f>Wateroverlast!E50</f>
        <v>74.317613554624103</v>
      </c>
      <c r="G50" s="14">
        <f>Wateroverlast!H50</f>
        <v>9.7152802485265894</v>
      </c>
      <c r="H50" s="80">
        <f t="shared" si="21"/>
        <v>46.189867107402115</v>
      </c>
      <c r="I50" s="13">
        <f>Wateroverlast!I50</f>
        <v>7</v>
      </c>
      <c r="J50" s="13">
        <f>Wateroverlast!J50</f>
        <v>4</v>
      </c>
      <c r="K50" s="79">
        <f t="shared" si="22"/>
        <v>10.256410256410255</v>
      </c>
      <c r="L50" s="57">
        <f t="shared" si="23"/>
        <v>22.959072196777232</v>
      </c>
      <c r="M50" s="16">
        <f>Wateroverlast!K50</f>
        <v>3961</v>
      </c>
      <c r="N50" s="16">
        <f>Wateroverlast!L50</f>
        <v>810</v>
      </c>
      <c r="O50" s="76">
        <f t="shared" si="24"/>
        <v>12.430939226519337</v>
      </c>
      <c r="P50" s="17">
        <f>Wateroverlast!M50</f>
        <v>74.317613554624103</v>
      </c>
      <c r="Q50" s="17">
        <f>Wateroverlast!P50</f>
        <v>9.7152802485265894</v>
      </c>
      <c r="R50" s="77">
        <f t="shared" si="25"/>
        <v>46.189867107402115</v>
      </c>
      <c r="S50" s="16">
        <f>Wateroverlast!Q50</f>
        <v>7</v>
      </c>
      <c r="T50" s="16">
        <f>Wateroverlast!R50</f>
        <v>4</v>
      </c>
      <c r="U50" s="76">
        <f t="shared" si="26"/>
        <v>10.256410256410255</v>
      </c>
      <c r="V50" s="35">
        <f t="shared" si="27"/>
        <v>22.959072196777232</v>
      </c>
      <c r="W50" s="19">
        <v>0</v>
      </c>
      <c r="X50" s="19">
        <f t="shared" si="28"/>
        <v>0</v>
      </c>
      <c r="Y50" s="92">
        <f>(Wateroverlast!U50/Wateroverlast!T50)*100</f>
        <v>6.3563441189398704</v>
      </c>
      <c r="Z50" s="94">
        <f t="shared" si="29"/>
        <v>13.614575210013385</v>
      </c>
      <c r="AA50" s="93">
        <f t="shared" si="30"/>
        <v>13.614575210013385</v>
      </c>
      <c r="AB50" s="13" t="s">
        <v>121</v>
      </c>
      <c r="AC50" s="13" t="s">
        <v>121</v>
      </c>
      <c r="AD50" s="13" t="s">
        <v>121</v>
      </c>
      <c r="AE50" s="17">
        <f>Wateroverlast!X50</f>
        <v>74.317613554624103</v>
      </c>
      <c r="AF50" s="17">
        <f>Wateroverlast!AA50</f>
        <v>9.7152802485265894</v>
      </c>
      <c r="AG50" s="77">
        <f t="shared" si="31"/>
        <v>46.189867107402115</v>
      </c>
      <c r="AH50" s="60">
        <f t="shared" si="32"/>
        <v>46.189867107402115</v>
      </c>
      <c r="AI50" s="70">
        <f>Wateroverlast!AB50</f>
        <v>2</v>
      </c>
      <c r="AJ50" s="70">
        <f>Wateroverlast!AC50</f>
        <v>1</v>
      </c>
      <c r="AK50" s="75">
        <f t="shared" si="33"/>
        <v>7.6923076923076925</v>
      </c>
      <c r="AL50" s="36">
        <f t="shared" si="34"/>
        <v>7.6923076923076925</v>
      </c>
      <c r="AM50" s="20">
        <v>100</v>
      </c>
      <c r="AN50" s="20">
        <f t="shared" si="35"/>
        <v>100</v>
      </c>
      <c r="AO50" s="13">
        <v>50</v>
      </c>
      <c r="AP50" s="13">
        <f t="shared" si="36"/>
        <v>50</v>
      </c>
      <c r="AQ50" s="72" t="s">
        <v>121</v>
      </c>
      <c r="AR50" s="17">
        <f>Wateroverlast!AG50</f>
        <v>74.317613554624103</v>
      </c>
      <c r="AS50" s="17">
        <v>39.11593989</v>
      </c>
      <c r="AT50" s="17">
        <v>23.030471120000001</v>
      </c>
      <c r="AU50" s="18">
        <f>Wateroverlast!AJ50</f>
        <v>9.7152802485265894</v>
      </c>
      <c r="AV50" s="77">
        <f t="shared" si="37"/>
        <v>46.189867107402115</v>
      </c>
      <c r="AW50" s="16">
        <f>Wateroverlast!AK50</f>
        <v>0</v>
      </c>
      <c r="AX50" s="16">
        <f>Wateroverlast!AL50</f>
        <v>0</v>
      </c>
      <c r="AY50" s="73">
        <f t="shared" si="38"/>
        <v>0</v>
      </c>
      <c r="AZ50" s="35">
        <f t="shared" si="39"/>
        <v>15.396622369134038</v>
      </c>
    </row>
    <row r="51" spans="1:52" x14ac:dyDescent="0.25">
      <c r="A51" s="4" t="s">
        <v>15</v>
      </c>
      <c r="B51" s="4" t="s">
        <v>25</v>
      </c>
      <c r="C51" s="13">
        <f>Wateroverlast!C51</f>
        <v>4787</v>
      </c>
      <c r="D51" s="13">
        <f>Wateroverlast!D51</f>
        <v>1224</v>
      </c>
      <c r="E51" s="79">
        <f t="shared" si="20"/>
        <v>18.784530386740332</v>
      </c>
      <c r="F51" s="14">
        <f>Wateroverlast!E51</f>
        <v>73.8578723938395</v>
      </c>
      <c r="G51" s="14">
        <f>Wateroverlast!H51</f>
        <v>5.9156127489916299</v>
      </c>
      <c r="H51" s="80">
        <f t="shared" si="21"/>
        <v>28.124908365480927</v>
      </c>
      <c r="I51" s="13">
        <f>Wateroverlast!I51</f>
        <v>8</v>
      </c>
      <c r="J51" s="13">
        <f>Wateroverlast!J51</f>
        <v>4</v>
      </c>
      <c r="K51" s="79">
        <f t="shared" si="22"/>
        <v>10.256410256410255</v>
      </c>
      <c r="L51" s="57">
        <f t="shared" si="23"/>
        <v>19.055283002877172</v>
      </c>
      <c r="M51" s="16">
        <f>Wateroverlast!K51</f>
        <v>4787</v>
      </c>
      <c r="N51" s="16">
        <f>Wateroverlast!L51</f>
        <v>1224</v>
      </c>
      <c r="O51" s="76">
        <f t="shared" si="24"/>
        <v>18.784530386740332</v>
      </c>
      <c r="P51" s="17">
        <f>Wateroverlast!M51</f>
        <v>73.8578723938395</v>
      </c>
      <c r="Q51" s="17">
        <f>Wateroverlast!P51</f>
        <v>5.9156127489916299</v>
      </c>
      <c r="R51" s="77">
        <f t="shared" si="25"/>
        <v>28.124908365480927</v>
      </c>
      <c r="S51" s="16">
        <f>Wateroverlast!Q51</f>
        <v>8</v>
      </c>
      <c r="T51" s="16">
        <f>Wateroverlast!R51</f>
        <v>4</v>
      </c>
      <c r="U51" s="76">
        <f t="shared" si="26"/>
        <v>10.256410256410255</v>
      </c>
      <c r="V51" s="35">
        <f t="shared" si="27"/>
        <v>19.055283002877172</v>
      </c>
      <c r="W51" s="19">
        <v>0</v>
      </c>
      <c r="X51" s="19">
        <f t="shared" si="28"/>
        <v>0</v>
      </c>
      <c r="Y51" s="92">
        <f>(Wateroverlast!U51/Wateroverlast!T51)*100</f>
        <v>19.083451109244173</v>
      </c>
      <c r="Z51" s="94">
        <f t="shared" si="29"/>
        <v>40.87460897833683</v>
      </c>
      <c r="AA51" s="93">
        <f t="shared" si="30"/>
        <v>40.87460897833683</v>
      </c>
      <c r="AB51" s="13" t="s">
        <v>121</v>
      </c>
      <c r="AC51" s="13" t="s">
        <v>121</v>
      </c>
      <c r="AD51" s="13" t="s">
        <v>121</v>
      </c>
      <c r="AE51" s="17">
        <f>Wateroverlast!X51</f>
        <v>73.8578723938395</v>
      </c>
      <c r="AF51" s="17">
        <f>Wateroverlast!AA51</f>
        <v>5.9156127489916299</v>
      </c>
      <c r="AG51" s="77">
        <f t="shared" si="31"/>
        <v>28.124908365480927</v>
      </c>
      <c r="AH51" s="60">
        <f t="shared" si="32"/>
        <v>28.124908365480927</v>
      </c>
      <c r="AI51" s="70">
        <f>Wateroverlast!AB51</f>
        <v>2</v>
      </c>
      <c r="AJ51" s="70">
        <f>Wateroverlast!AC51</f>
        <v>2</v>
      </c>
      <c r="AK51" s="75">
        <f t="shared" si="33"/>
        <v>15.384615384615385</v>
      </c>
      <c r="AL51" s="36">
        <f t="shared" si="34"/>
        <v>15.384615384615385</v>
      </c>
      <c r="AM51" s="20">
        <v>100</v>
      </c>
      <c r="AN51" s="20">
        <f t="shared" si="35"/>
        <v>100</v>
      </c>
      <c r="AO51" s="13">
        <v>50</v>
      </c>
      <c r="AP51" s="13">
        <f t="shared" si="36"/>
        <v>50</v>
      </c>
      <c r="AQ51" s="72" t="s">
        <v>121</v>
      </c>
      <c r="AR51" s="17">
        <f>Wateroverlast!AG51</f>
        <v>73.8578723938395</v>
      </c>
      <c r="AS51" s="17">
        <v>39.088375139999997</v>
      </c>
      <c r="AT51" s="17">
        <v>28.880792629999998</v>
      </c>
      <c r="AU51" s="18">
        <f>Wateroverlast!AJ51</f>
        <v>5.9156127489916299</v>
      </c>
      <c r="AV51" s="77">
        <f t="shared" si="37"/>
        <v>28.124908365480927</v>
      </c>
      <c r="AW51" s="16">
        <f>Wateroverlast!AK51</f>
        <v>1</v>
      </c>
      <c r="AX51" s="16">
        <f>Wateroverlast!AL51</f>
        <v>0</v>
      </c>
      <c r="AY51" s="73">
        <f t="shared" si="38"/>
        <v>0</v>
      </c>
      <c r="AZ51" s="35">
        <f t="shared" si="39"/>
        <v>9.3749694551603096</v>
      </c>
    </row>
    <row r="52" spans="1:52" x14ac:dyDescent="0.25">
      <c r="A52" s="4" t="s">
        <v>6</v>
      </c>
      <c r="B52" s="4" t="s">
        <v>7</v>
      </c>
      <c r="C52" s="13">
        <f>Wateroverlast!C52</f>
        <v>1261</v>
      </c>
      <c r="D52" s="13">
        <f>Wateroverlast!D52</f>
        <v>147</v>
      </c>
      <c r="E52" s="79">
        <f t="shared" si="20"/>
        <v>2.2559852670349909</v>
      </c>
      <c r="F52" s="14">
        <f>Wateroverlast!E52</f>
        <v>56.102269031466797</v>
      </c>
      <c r="G52" s="14">
        <f>Wateroverlast!H52</f>
        <v>0.18843859908632701</v>
      </c>
      <c r="H52" s="80">
        <f t="shared" si="21"/>
        <v>0.89590352795252648</v>
      </c>
      <c r="I52" s="13">
        <f>Wateroverlast!I52</f>
        <v>4</v>
      </c>
      <c r="J52" s="13">
        <f>Wateroverlast!J52</f>
        <v>2</v>
      </c>
      <c r="K52" s="79">
        <f t="shared" si="22"/>
        <v>5.1282051282051277</v>
      </c>
      <c r="L52" s="57">
        <f t="shared" si="23"/>
        <v>2.7600313077308818</v>
      </c>
      <c r="M52" s="16">
        <f>Wateroverlast!K52</f>
        <v>1261</v>
      </c>
      <c r="N52" s="16">
        <f>Wateroverlast!L52</f>
        <v>147</v>
      </c>
      <c r="O52" s="76">
        <f t="shared" si="24"/>
        <v>2.2559852670349909</v>
      </c>
      <c r="P52" s="17">
        <f>Wateroverlast!M52</f>
        <v>56.102269031466797</v>
      </c>
      <c r="Q52" s="17">
        <f>Wateroverlast!P52</f>
        <v>0.18843859908632701</v>
      </c>
      <c r="R52" s="77">
        <f t="shared" si="25"/>
        <v>0.89590352795252648</v>
      </c>
      <c r="S52" s="16">
        <f>Wateroverlast!Q52</f>
        <v>4</v>
      </c>
      <c r="T52" s="16">
        <f>Wateroverlast!R52</f>
        <v>2</v>
      </c>
      <c r="U52" s="76">
        <f t="shared" si="26"/>
        <v>5.1282051282051277</v>
      </c>
      <c r="V52" s="35">
        <f t="shared" si="27"/>
        <v>2.7600313077308818</v>
      </c>
      <c r="W52" s="19">
        <v>0</v>
      </c>
      <c r="X52" s="19">
        <f t="shared" si="28"/>
        <v>0</v>
      </c>
      <c r="Y52" s="92">
        <f>(Wateroverlast!U52/Wateroverlast!T52)*100</f>
        <v>1.2311437110935552</v>
      </c>
      <c r="Z52" s="94">
        <f t="shared" si="29"/>
        <v>2.636971557136798</v>
      </c>
      <c r="AA52" s="93">
        <f t="shared" si="30"/>
        <v>2.636971557136798</v>
      </c>
      <c r="AB52" s="13" t="s">
        <v>121</v>
      </c>
      <c r="AC52" s="13" t="s">
        <v>121</v>
      </c>
      <c r="AD52" s="13" t="s">
        <v>121</v>
      </c>
      <c r="AE52" s="17">
        <f>Wateroverlast!X52</f>
        <v>56.102269031466797</v>
      </c>
      <c r="AF52" s="17">
        <f>Wateroverlast!AA52</f>
        <v>0.18843859908632701</v>
      </c>
      <c r="AG52" s="77">
        <f t="shared" si="31"/>
        <v>0.89590352795252648</v>
      </c>
      <c r="AH52" s="60">
        <f t="shared" si="32"/>
        <v>0.89590352795252648</v>
      </c>
      <c r="AI52" s="70">
        <f>Wateroverlast!AB52</f>
        <v>1</v>
      </c>
      <c r="AJ52" s="70">
        <f>Wateroverlast!AC52</f>
        <v>0</v>
      </c>
      <c r="AK52" s="75">
        <f t="shared" si="33"/>
        <v>0</v>
      </c>
      <c r="AL52" s="36">
        <f t="shared" si="34"/>
        <v>0</v>
      </c>
      <c r="AM52" s="20">
        <v>50</v>
      </c>
      <c r="AN52" s="20">
        <f t="shared" si="35"/>
        <v>50</v>
      </c>
      <c r="AO52" s="13">
        <v>100</v>
      </c>
      <c r="AP52" s="13">
        <f t="shared" si="36"/>
        <v>100</v>
      </c>
      <c r="AQ52" s="72" t="s">
        <v>121</v>
      </c>
      <c r="AR52" s="17">
        <f>Wateroverlast!AG52</f>
        <v>56.102269031466797</v>
      </c>
      <c r="AS52" s="17">
        <v>37.933724140000002</v>
      </c>
      <c r="AT52" s="17">
        <v>17.692631129999999</v>
      </c>
      <c r="AU52" s="18">
        <f>Wateroverlast!AJ52</f>
        <v>0.18843859908632701</v>
      </c>
      <c r="AV52" s="77">
        <f t="shared" si="37"/>
        <v>0.89590352795252648</v>
      </c>
      <c r="AW52" s="16">
        <f>Wateroverlast!AK52</f>
        <v>0</v>
      </c>
      <c r="AX52" s="16">
        <f>Wateroverlast!AL52</f>
        <v>0</v>
      </c>
      <c r="AY52" s="73">
        <f t="shared" si="38"/>
        <v>0</v>
      </c>
      <c r="AZ52" s="35">
        <f t="shared" si="39"/>
        <v>0.29863450931750884</v>
      </c>
    </row>
    <row r="53" spans="1:52" x14ac:dyDescent="0.25">
      <c r="A53" s="4" t="s">
        <v>15</v>
      </c>
      <c r="B53" s="4" t="s">
        <v>17</v>
      </c>
      <c r="C53" s="13">
        <f>Wateroverlast!C53</f>
        <v>3353</v>
      </c>
      <c r="D53" s="13">
        <f>Wateroverlast!D53</f>
        <v>437</v>
      </c>
      <c r="E53" s="79">
        <f t="shared" si="20"/>
        <v>6.7065684468999383</v>
      </c>
      <c r="F53" s="14">
        <f>Wateroverlast!E53</f>
        <v>69.760054577386001</v>
      </c>
      <c r="G53" s="14">
        <f>Wateroverlast!H53</f>
        <v>6.50939322246861</v>
      </c>
      <c r="H53" s="80">
        <f t="shared" si="21"/>
        <v>30.947950054374207</v>
      </c>
      <c r="I53" s="13">
        <f>Wateroverlast!I53</f>
        <v>10</v>
      </c>
      <c r="J53" s="13">
        <f>Wateroverlast!J53</f>
        <v>9</v>
      </c>
      <c r="K53" s="79">
        <f t="shared" si="22"/>
        <v>23.076923076923077</v>
      </c>
      <c r="L53" s="57">
        <f t="shared" si="23"/>
        <v>20.243813859399072</v>
      </c>
      <c r="M53" s="16">
        <f>Wateroverlast!K53</f>
        <v>3353</v>
      </c>
      <c r="N53" s="16">
        <f>Wateroverlast!L53</f>
        <v>437</v>
      </c>
      <c r="O53" s="76">
        <f t="shared" si="24"/>
        <v>6.7065684468999383</v>
      </c>
      <c r="P53" s="17">
        <f>Wateroverlast!M53</f>
        <v>69.760054577386001</v>
      </c>
      <c r="Q53" s="17">
        <f>Wateroverlast!P53</f>
        <v>6.50939322246861</v>
      </c>
      <c r="R53" s="77">
        <f t="shared" si="25"/>
        <v>30.947950054374207</v>
      </c>
      <c r="S53" s="16">
        <f>Wateroverlast!Q53</f>
        <v>10</v>
      </c>
      <c r="T53" s="16">
        <f>Wateroverlast!R53</f>
        <v>9</v>
      </c>
      <c r="U53" s="76">
        <f t="shared" si="26"/>
        <v>23.076923076923077</v>
      </c>
      <c r="V53" s="35">
        <f t="shared" si="27"/>
        <v>20.243813859399072</v>
      </c>
      <c r="W53" s="19">
        <v>100</v>
      </c>
      <c r="X53" s="19">
        <f t="shared" si="28"/>
        <v>100</v>
      </c>
      <c r="Y53" s="92">
        <f>(Wateroverlast!U53/Wateroverlast!T53)*100</f>
        <v>9.9955712004242532</v>
      </c>
      <c r="Z53" s="94">
        <f t="shared" si="29"/>
        <v>21.409390890233375</v>
      </c>
      <c r="AA53" s="93">
        <f t="shared" si="30"/>
        <v>21.409390890233375</v>
      </c>
      <c r="AB53" s="13" t="s">
        <v>121</v>
      </c>
      <c r="AC53" s="13" t="s">
        <v>121</v>
      </c>
      <c r="AD53" s="13" t="s">
        <v>121</v>
      </c>
      <c r="AE53" s="17">
        <f>Wateroverlast!X53</f>
        <v>69.760054577386001</v>
      </c>
      <c r="AF53" s="17">
        <f>Wateroverlast!AA53</f>
        <v>6.50939322246861</v>
      </c>
      <c r="AG53" s="77">
        <f t="shared" si="31"/>
        <v>30.947950054374207</v>
      </c>
      <c r="AH53" s="60">
        <f t="shared" si="32"/>
        <v>30.947950054374207</v>
      </c>
      <c r="AI53" s="70">
        <f>Wateroverlast!AB53</f>
        <v>3</v>
      </c>
      <c r="AJ53" s="70">
        <f>Wateroverlast!AC53</f>
        <v>3</v>
      </c>
      <c r="AK53" s="75">
        <f t="shared" si="33"/>
        <v>23.076923076923077</v>
      </c>
      <c r="AL53" s="36">
        <f t="shared" si="34"/>
        <v>23.076923076923077</v>
      </c>
      <c r="AM53" s="20">
        <v>50</v>
      </c>
      <c r="AN53" s="20">
        <f t="shared" si="35"/>
        <v>50</v>
      </c>
      <c r="AO53" s="13">
        <v>50</v>
      </c>
      <c r="AP53" s="13">
        <f t="shared" si="36"/>
        <v>50</v>
      </c>
      <c r="AQ53" s="72" t="s">
        <v>121</v>
      </c>
      <c r="AR53" s="17">
        <f>Wateroverlast!AG53</f>
        <v>69.760054577386001</v>
      </c>
      <c r="AS53" s="17">
        <v>25.995010650000001</v>
      </c>
      <c r="AT53" s="17">
        <v>30.315959549999999</v>
      </c>
      <c r="AU53" s="18">
        <f>Wateroverlast!AJ53</f>
        <v>6.50939322246861</v>
      </c>
      <c r="AV53" s="77">
        <f t="shared" si="37"/>
        <v>30.947950054374207</v>
      </c>
      <c r="AW53" s="16">
        <f>Wateroverlast!AK53</f>
        <v>1</v>
      </c>
      <c r="AX53" s="16">
        <f>Wateroverlast!AL53</f>
        <v>0</v>
      </c>
      <c r="AY53" s="73">
        <f t="shared" si="38"/>
        <v>0</v>
      </c>
      <c r="AZ53" s="35">
        <f t="shared" si="39"/>
        <v>10.315983351458069</v>
      </c>
    </row>
    <row r="54" spans="1:52" x14ac:dyDescent="0.25">
      <c r="A54" s="4" t="s">
        <v>3</v>
      </c>
      <c r="B54" s="4" t="s">
        <v>83</v>
      </c>
      <c r="C54" s="13">
        <f>Wateroverlast!C54</f>
        <v>485</v>
      </c>
      <c r="D54" s="13">
        <f>Wateroverlast!D54</f>
        <v>55</v>
      </c>
      <c r="E54" s="79">
        <f t="shared" si="20"/>
        <v>0.8440761203192142</v>
      </c>
      <c r="F54" s="14">
        <f>Wateroverlast!E54</f>
        <v>30.7297425710845</v>
      </c>
      <c r="G54" s="14">
        <f>Wateroverlast!H54</f>
        <v>2.1465167656326001</v>
      </c>
      <c r="H54" s="80">
        <f t="shared" si="21"/>
        <v>10.205297388453308</v>
      </c>
      <c r="I54" s="13">
        <f>Wateroverlast!I54</f>
        <v>0</v>
      </c>
      <c r="J54" s="13">
        <f>Wateroverlast!J54</f>
        <v>0</v>
      </c>
      <c r="K54" s="79">
        <f t="shared" si="22"/>
        <v>0</v>
      </c>
      <c r="L54" s="57">
        <f t="shared" si="23"/>
        <v>3.6831245029241741</v>
      </c>
      <c r="M54" s="16">
        <f>Wateroverlast!K54</f>
        <v>485</v>
      </c>
      <c r="N54" s="16">
        <f>Wateroverlast!L54</f>
        <v>55</v>
      </c>
      <c r="O54" s="76">
        <f t="shared" si="24"/>
        <v>0.8440761203192142</v>
      </c>
      <c r="P54" s="17">
        <f>Wateroverlast!M54</f>
        <v>30.7297425710845</v>
      </c>
      <c r="Q54" s="17">
        <f>Wateroverlast!P54</f>
        <v>2.1465167656326001</v>
      </c>
      <c r="R54" s="77">
        <f t="shared" si="25"/>
        <v>10.205297388453308</v>
      </c>
      <c r="S54" s="16">
        <f>Wateroverlast!Q54</f>
        <v>0</v>
      </c>
      <c r="T54" s="16">
        <f>Wateroverlast!R54</f>
        <v>0</v>
      </c>
      <c r="U54" s="76">
        <f t="shared" si="26"/>
        <v>0</v>
      </c>
      <c r="V54" s="35">
        <f t="shared" si="27"/>
        <v>3.6831245029241741</v>
      </c>
      <c r="W54" s="19">
        <v>0</v>
      </c>
      <c r="X54" s="19">
        <f t="shared" si="28"/>
        <v>0</v>
      </c>
      <c r="Y54" s="92">
        <f>(Wateroverlast!U54/Wateroverlast!T54)*100</f>
        <v>5.3862058003688924</v>
      </c>
      <c r="Z54" s="94">
        <f t="shared" si="29"/>
        <v>11.536647889661921</v>
      </c>
      <c r="AA54" s="93">
        <f t="shared" si="30"/>
        <v>11.536647889661921</v>
      </c>
      <c r="AB54" s="13" t="s">
        <v>121</v>
      </c>
      <c r="AC54" s="13" t="s">
        <v>121</v>
      </c>
      <c r="AD54" s="13" t="s">
        <v>121</v>
      </c>
      <c r="AE54" s="17">
        <f>Wateroverlast!X54</f>
        <v>30.7297425710845</v>
      </c>
      <c r="AF54" s="17">
        <f>Wateroverlast!AA54</f>
        <v>2.1465167656326001</v>
      </c>
      <c r="AG54" s="77">
        <f t="shared" si="31"/>
        <v>10.205297388453308</v>
      </c>
      <c r="AH54" s="60">
        <f t="shared" si="32"/>
        <v>10.205297388453308</v>
      </c>
      <c r="AI54" s="70">
        <f>Wateroverlast!AB54</f>
        <v>0</v>
      </c>
      <c r="AJ54" s="70">
        <f>Wateroverlast!AC54</f>
        <v>0</v>
      </c>
      <c r="AK54" s="75">
        <f t="shared" si="33"/>
        <v>0</v>
      </c>
      <c r="AL54" s="36">
        <f t="shared" si="34"/>
        <v>0</v>
      </c>
      <c r="AM54" s="20">
        <v>50</v>
      </c>
      <c r="AN54" s="20">
        <f t="shared" si="35"/>
        <v>50</v>
      </c>
      <c r="AO54" s="13">
        <v>50</v>
      </c>
      <c r="AP54" s="13">
        <f t="shared" si="36"/>
        <v>50</v>
      </c>
      <c r="AQ54" s="72" t="s">
        <v>121</v>
      </c>
      <c r="AR54" s="17">
        <f>Wateroverlast!AG54</f>
        <v>30.7297425710845</v>
      </c>
      <c r="AS54" s="17">
        <v>14.565264770000001</v>
      </c>
      <c r="AT54" s="17">
        <v>9.9834411000000003</v>
      </c>
      <c r="AU54" s="18">
        <f>Wateroverlast!AJ54</f>
        <v>2.1465167656326001</v>
      </c>
      <c r="AV54" s="77">
        <f t="shared" si="37"/>
        <v>10.205297388453308</v>
      </c>
      <c r="AW54" s="16">
        <f>Wateroverlast!AK54</f>
        <v>0</v>
      </c>
      <c r="AX54" s="16">
        <f>Wateroverlast!AL54</f>
        <v>0</v>
      </c>
      <c r="AY54" s="73">
        <f t="shared" si="38"/>
        <v>0</v>
      </c>
      <c r="AZ54" s="35">
        <f t="shared" si="39"/>
        <v>3.401765796151103</v>
      </c>
    </row>
    <row r="55" spans="1:52" x14ac:dyDescent="0.25">
      <c r="A55" s="4" t="s">
        <v>3</v>
      </c>
      <c r="B55" s="4" t="s">
        <v>84</v>
      </c>
      <c r="C55" s="13">
        <f>Wateroverlast!C55</f>
        <v>68</v>
      </c>
      <c r="D55" s="13">
        <f>Wateroverlast!D55</f>
        <v>15</v>
      </c>
      <c r="E55" s="79">
        <f t="shared" si="20"/>
        <v>0.23020257826887663</v>
      </c>
      <c r="F55" s="14">
        <f>Wateroverlast!E55</f>
        <v>12.2279573125832</v>
      </c>
      <c r="G55" s="14">
        <f>Wateroverlast!H55</f>
        <v>1.5204285441329399</v>
      </c>
      <c r="H55" s="80">
        <f t="shared" si="21"/>
        <v>7.2286532764149687</v>
      </c>
      <c r="I55" s="13">
        <f>Wateroverlast!I55</f>
        <v>0</v>
      </c>
      <c r="J55" s="13">
        <f>Wateroverlast!J55</f>
        <v>0</v>
      </c>
      <c r="K55" s="79">
        <f t="shared" si="22"/>
        <v>0</v>
      </c>
      <c r="L55" s="57">
        <f t="shared" si="23"/>
        <v>2.4862852848946151</v>
      </c>
      <c r="M55" s="16">
        <f>Wateroverlast!K55</f>
        <v>68</v>
      </c>
      <c r="N55" s="16">
        <f>Wateroverlast!L55</f>
        <v>15</v>
      </c>
      <c r="O55" s="76">
        <f t="shared" si="24"/>
        <v>0.23020257826887663</v>
      </c>
      <c r="P55" s="17">
        <f>Wateroverlast!M55</f>
        <v>12.2279573125832</v>
      </c>
      <c r="Q55" s="17">
        <f>Wateroverlast!P55</f>
        <v>1.5204285441329399</v>
      </c>
      <c r="R55" s="77">
        <f t="shared" si="25"/>
        <v>7.2286532764149687</v>
      </c>
      <c r="S55" s="16">
        <f>Wateroverlast!Q55</f>
        <v>0</v>
      </c>
      <c r="T55" s="16">
        <f>Wateroverlast!R55</f>
        <v>0</v>
      </c>
      <c r="U55" s="76">
        <f t="shared" si="26"/>
        <v>0</v>
      </c>
      <c r="V55" s="35">
        <f t="shared" si="27"/>
        <v>2.4862852848946151</v>
      </c>
      <c r="W55" s="19">
        <v>0</v>
      </c>
      <c r="X55" s="19">
        <f t="shared" si="28"/>
        <v>0</v>
      </c>
      <c r="Y55" s="92">
        <f>(Wateroverlast!U55/Wateroverlast!T55)*100</f>
        <v>0.51202903854338366</v>
      </c>
      <c r="Z55" s="94">
        <f t="shared" si="29"/>
        <v>1.096708693632275</v>
      </c>
      <c r="AA55" s="93">
        <f t="shared" si="30"/>
        <v>1.096708693632275</v>
      </c>
      <c r="AB55" s="13" t="s">
        <v>121</v>
      </c>
      <c r="AC55" s="13" t="s">
        <v>121</v>
      </c>
      <c r="AD55" s="13" t="s">
        <v>121</v>
      </c>
      <c r="AE55" s="17">
        <f>Wateroverlast!X55</f>
        <v>12.2279573125832</v>
      </c>
      <c r="AF55" s="17">
        <f>Wateroverlast!AA55</f>
        <v>1.5204285441329399</v>
      </c>
      <c r="AG55" s="77">
        <f t="shared" si="31"/>
        <v>7.2286532764149687</v>
      </c>
      <c r="AH55" s="60">
        <f t="shared" si="32"/>
        <v>7.2286532764149687</v>
      </c>
      <c r="AI55" s="70">
        <f>Wateroverlast!AB55</f>
        <v>0</v>
      </c>
      <c r="AJ55" s="70">
        <f>Wateroverlast!AC55</f>
        <v>0</v>
      </c>
      <c r="AK55" s="75">
        <f t="shared" si="33"/>
        <v>0</v>
      </c>
      <c r="AL55" s="36">
        <f t="shared" si="34"/>
        <v>0</v>
      </c>
      <c r="AM55" s="20">
        <v>0</v>
      </c>
      <c r="AN55" s="20">
        <f t="shared" si="35"/>
        <v>0</v>
      </c>
      <c r="AO55" s="13">
        <v>0</v>
      </c>
      <c r="AP55" s="13">
        <f t="shared" si="36"/>
        <v>0</v>
      </c>
      <c r="AQ55" s="72" t="s">
        <v>121</v>
      </c>
      <c r="AR55" s="17">
        <f>Wateroverlast!AG55</f>
        <v>12.2279573125832</v>
      </c>
      <c r="AS55" s="17">
        <v>6.1617718799999999</v>
      </c>
      <c r="AT55" s="17">
        <v>2.551984772</v>
      </c>
      <c r="AU55" s="18">
        <f>Wateroverlast!AJ55</f>
        <v>1.5204285441329399</v>
      </c>
      <c r="AV55" s="77">
        <f t="shared" si="37"/>
        <v>7.2286532764149687</v>
      </c>
      <c r="AW55" s="16">
        <f>Wateroverlast!AK55</f>
        <v>0</v>
      </c>
      <c r="AX55" s="16">
        <f>Wateroverlast!AL55</f>
        <v>0</v>
      </c>
      <c r="AY55" s="73">
        <f t="shared" si="38"/>
        <v>0</v>
      </c>
      <c r="AZ55" s="35">
        <f t="shared" si="39"/>
        <v>2.4095510921383227</v>
      </c>
    </row>
    <row r="56" spans="1:52" x14ac:dyDescent="0.25">
      <c r="A56" s="4" t="s">
        <v>32</v>
      </c>
      <c r="B56" s="4" t="s">
        <v>36</v>
      </c>
      <c r="C56" s="13">
        <f>Wateroverlast!C56</f>
        <v>694</v>
      </c>
      <c r="D56" s="13">
        <f>Wateroverlast!D56</f>
        <v>371</v>
      </c>
      <c r="E56" s="79">
        <f t="shared" si="20"/>
        <v>5.6936771025168813</v>
      </c>
      <c r="F56" s="14">
        <f>Wateroverlast!E56</f>
        <v>28.899745457839501</v>
      </c>
      <c r="G56" s="14">
        <f>Wateroverlast!H56</f>
        <v>2.55425772673305</v>
      </c>
      <c r="H56" s="80">
        <f t="shared" si="21"/>
        <v>12.143841653332386</v>
      </c>
      <c r="I56" s="13">
        <f>Wateroverlast!I56</f>
        <v>7</v>
      </c>
      <c r="J56" s="13">
        <f>Wateroverlast!J56</f>
        <v>7</v>
      </c>
      <c r="K56" s="79">
        <f t="shared" si="22"/>
        <v>17.948717948717949</v>
      </c>
      <c r="L56" s="57">
        <f t="shared" si="23"/>
        <v>11.928745568189072</v>
      </c>
      <c r="M56" s="16">
        <f>Wateroverlast!K56</f>
        <v>694</v>
      </c>
      <c r="N56" s="16">
        <f>Wateroverlast!L56</f>
        <v>371</v>
      </c>
      <c r="O56" s="76">
        <f t="shared" si="24"/>
        <v>5.6936771025168813</v>
      </c>
      <c r="P56" s="17">
        <f>Wateroverlast!M56</f>
        <v>28.899745457839501</v>
      </c>
      <c r="Q56" s="17">
        <f>Wateroverlast!P56</f>
        <v>2.55425772673305</v>
      </c>
      <c r="R56" s="77">
        <f t="shared" si="25"/>
        <v>12.143841653332386</v>
      </c>
      <c r="S56" s="16">
        <f>Wateroverlast!Q56</f>
        <v>7</v>
      </c>
      <c r="T56" s="16">
        <f>Wateroverlast!R56</f>
        <v>7</v>
      </c>
      <c r="U56" s="76">
        <f t="shared" si="26"/>
        <v>17.948717948717949</v>
      </c>
      <c r="V56" s="35">
        <f t="shared" si="27"/>
        <v>11.928745568189072</v>
      </c>
      <c r="W56" s="19">
        <v>0</v>
      </c>
      <c r="X56" s="19">
        <f t="shared" si="28"/>
        <v>0</v>
      </c>
      <c r="Y56" s="92">
        <f>(Wateroverlast!U56/Wateroverlast!T56)*100</f>
        <v>0.80083586456664602</v>
      </c>
      <c r="Z56" s="94">
        <f t="shared" si="29"/>
        <v>1.7153004785456984</v>
      </c>
      <c r="AA56" s="93">
        <f t="shared" si="30"/>
        <v>1.7153004785456984</v>
      </c>
      <c r="AB56" s="13" t="s">
        <v>121</v>
      </c>
      <c r="AC56" s="13" t="s">
        <v>121</v>
      </c>
      <c r="AD56" s="13" t="s">
        <v>121</v>
      </c>
      <c r="AE56" s="17">
        <f>Wateroverlast!X56</f>
        <v>28.899745457839501</v>
      </c>
      <c r="AF56" s="17">
        <f>Wateroverlast!AA56</f>
        <v>2.55425772673305</v>
      </c>
      <c r="AG56" s="77">
        <f t="shared" si="31"/>
        <v>12.143841653332386</v>
      </c>
      <c r="AH56" s="60">
        <f t="shared" si="32"/>
        <v>12.143841653332386</v>
      </c>
      <c r="AI56" s="70">
        <f>Wateroverlast!AB56</f>
        <v>0</v>
      </c>
      <c r="AJ56" s="70">
        <f>Wateroverlast!AC56</f>
        <v>0</v>
      </c>
      <c r="AK56" s="75">
        <f t="shared" si="33"/>
        <v>0</v>
      </c>
      <c r="AL56" s="36">
        <f t="shared" si="34"/>
        <v>0</v>
      </c>
      <c r="AM56" s="20">
        <v>100</v>
      </c>
      <c r="AN56" s="20">
        <f t="shared" si="35"/>
        <v>100</v>
      </c>
      <c r="AO56" s="13">
        <v>100</v>
      </c>
      <c r="AP56" s="13">
        <f t="shared" si="36"/>
        <v>100</v>
      </c>
      <c r="AQ56" s="72" t="s">
        <v>121</v>
      </c>
      <c r="AR56" s="17">
        <f>Wateroverlast!AG56</f>
        <v>28.899745457839501</v>
      </c>
      <c r="AS56" s="17">
        <v>10.84117397</v>
      </c>
      <c r="AT56" s="17">
        <v>16.783740869999999</v>
      </c>
      <c r="AU56" s="18">
        <f>Wateroverlast!AJ56</f>
        <v>2.55425772673305</v>
      </c>
      <c r="AV56" s="77">
        <f t="shared" si="37"/>
        <v>12.143841653332386</v>
      </c>
      <c r="AW56" s="16">
        <f>Wateroverlast!AK56</f>
        <v>0</v>
      </c>
      <c r="AX56" s="16">
        <f>Wateroverlast!AL56</f>
        <v>0</v>
      </c>
      <c r="AY56" s="73">
        <f t="shared" si="38"/>
        <v>0</v>
      </c>
      <c r="AZ56" s="35">
        <f t="shared" si="39"/>
        <v>4.0479472177774616</v>
      </c>
    </row>
    <row r="57" spans="1:52" x14ac:dyDescent="0.25">
      <c r="A57" s="4" t="s">
        <v>9</v>
      </c>
      <c r="B57" s="4" t="s">
        <v>11</v>
      </c>
      <c r="C57" s="13">
        <f>Wateroverlast!C57</f>
        <v>2504</v>
      </c>
      <c r="D57" s="13">
        <f>Wateroverlast!D57</f>
        <v>292</v>
      </c>
      <c r="E57" s="79">
        <f t="shared" si="20"/>
        <v>4.4812768569674644</v>
      </c>
      <c r="F57" s="14">
        <f>Wateroverlast!E57</f>
        <v>51.547112167173303</v>
      </c>
      <c r="G57" s="14">
        <f>Wateroverlast!H57</f>
        <v>0.68241246423744795</v>
      </c>
      <c r="H57" s="80">
        <f t="shared" si="21"/>
        <v>3.2444294172927122</v>
      </c>
      <c r="I57" s="13">
        <f>Wateroverlast!I57</f>
        <v>3</v>
      </c>
      <c r="J57" s="13">
        <f>Wateroverlast!J57</f>
        <v>2</v>
      </c>
      <c r="K57" s="79">
        <f t="shared" si="22"/>
        <v>5.1282051282051277</v>
      </c>
      <c r="L57" s="57">
        <f t="shared" si="23"/>
        <v>4.2846371341551013</v>
      </c>
      <c r="M57" s="16">
        <f>Wateroverlast!K57</f>
        <v>2504</v>
      </c>
      <c r="N57" s="16">
        <f>Wateroverlast!L57</f>
        <v>292</v>
      </c>
      <c r="O57" s="76">
        <f t="shared" si="24"/>
        <v>4.4812768569674644</v>
      </c>
      <c r="P57" s="17">
        <f>Wateroverlast!M57</f>
        <v>51.547112167173303</v>
      </c>
      <c r="Q57" s="17">
        <f>Wateroverlast!P57</f>
        <v>0.68241246423744795</v>
      </c>
      <c r="R57" s="77">
        <f t="shared" si="25"/>
        <v>3.2444294172927122</v>
      </c>
      <c r="S57" s="16">
        <f>Wateroverlast!Q57</f>
        <v>3</v>
      </c>
      <c r="T57" s="16">
        <f>Wateroverlast!R57</f>
        <v>2</v>
      </c>
      <c r="U57" s="76">
        <f t="shared" si="26"/>
        <v>5.1282051282051277</v>
      </c>
      <c r="V57" s="35">
        <f t="shared" si="27"/>
        <v>4.2846371341551013</v>
      </c>
      <c r="W57" s="19">
        <v>0</v>
      </c>
      <c r="X57" s="19">
        <f t="shared" si="28"/>
        <v>0</v>
      </c>
      <c r="Y57" s="92">
        <f>(Wateroverlast!U57/Wateroverlast!T57)*100</f>
        <v>11.399961805569674</v>
      </c>
      <c r="Z57" s="94">
        <f t="shared" si="29"/>
        <v>24.417437836750405</v>
      </c>
      <c r="AA57" s="93">
        <f t="shared" si="30"/>
        <v>24.417437836750405</v>
      </c>
      <c r="AB57" s="13" t="s">
        <v>121</v>
      </c>
      <c r="AC57" s="13" t="s">
        <v>121</v>
      </c>
      <c r="AD57" s="13" t="s">
        <v>121</v>
      </c>
      <c r="AE57" s="17">
        <f>Wateroverlast!X57</f>
        <v>51.547112167173303</v>
      </c>
      <c r="AF57" s="17">
        <f>Wateroverlast!AA57</f>
        <v>0.68241246423744795</v>
      </c>
      <c r="AG57" s="77">
        <f t="shared" si="31"/>
        <v>3.2444294172927122</v>
      </c>
      <c r="AH57" s="60">
        <f t="shared" si="32"/>
        <v>3.2444294172927122</v>
      </c>
      <c r="AI57" s="70">
        <f>Wateroverlast!AB57</f>
        <v>1</v>
      </c>
      <c r="AJ57" s="70">
        <f>Wateroverlast!AC57</f>
        <v>1</v>
      </c>
      <c r="AK57" s="75">
        <f t="shared" si="33"/>
        <v>7.6923076923076925</v>
      </c>
      <c r="AL57" s="36">
        <f t="shared" si="34"/>
        <v>7.6923076923076925</v>
      </c>
      <c r="AM57" s="20">
        <v>50</v>
      </c>
      <c r="AN57" s="20">
        <f t="shared" si="35"/>
        <v>50</v>
      </c>
      <c r="AO57" s="13">
        <v>100</v>
      </c>
      <c r="AP57" s="13">
        <f t="shared" si="36"/>
        <v>100</v>
      </c>
      <c r="AQ57" s="72" t="s">
        <v>121</v>
      </c>
      <c r="AR57" s="17">
        <f>Wateroverlast!AG57</f>
        <v>51.547112167173303</v>
      </c>
      <c r="AS57" s="17">
        <v>43.523193409999998</v>
      </c>
      <c r="AT57" s="17">
        <v>9.7792566720000007</v>
      </c>
      <c r="AU57" s="18">
        <f>Wateroverlast!AJ57</f>
        <v>0.68241246423744795</v>
      </c>
      <c r="AV57" s="77">
        <f t="shared" si="37"/>
        <v>3.2444294172927122</v>
      </c>
      <c r="AW57" s="16">
        <f>Wateroverlast!AK57</f>
        <v>0</v>
      </c>
      <c r="AX57" s="16">
        <f>Wateroverlast!AL57</f>
        <v>0</v>
      </c>
      <c r="AY57" s="73">
        <f t="shared" si="38"/>
        <v>0</v>
      </c>
      <c r="AZ57" s="35">
        <f t="shared" si="39"/>
        <v>1.0814764724309041</v>
      </c>
    </row>
    <row r="58" spans="1:52" x14ac:dyDescent="0.25">
      <c r="A58" s="4" t="s">
        <v>6</v>
      </c>
      <c r="B58" s="4" t="s">
        <v>8</v>
      </c>
      <c r="C58" s="13">
        <f>Wateroverlast!C58</f>
        <v>195</v>
      </c>
      <c r="D58" s="13">
        <f>Wateroverlast!D58</f>
        <v>19</v>
      </c>
      <c r="E58" s="79">
        <f t="shared" si="20"/>
        <v>0.29158993247391035</v>
      </c>
      <c r="F58" s="14">
        <f>Wateroverlast!E58</f>
        <v>12.93318149936</v>
      </c>
      <c r="G58" s="14">
        <f>Wateroverlast!H58</f>
        <v>0.36983746225078401</v>
      </c>
      <c r="H58" s="80">
        <f t="shared" si="21"/>
        <v>1.7583376697026638</v>
      </c>
      <c r="I58" s="13">
        <f>Wateroverlast!I58</f>
        <v>0</v>
      </c>
      <c r="J58" s="13">
        <f>Wateroverlast!J58</f>
        <v>0</v>
      </c>
      <c r="K58" s="79">
        <f t="shared" si="22"/>
        <v>0</v>
      </c>
      <c r="L58" s="57">
        <f t="shared" si="23"/>
        <v>0.6833092007255247</v>
      </c>
      <c r="M58" s="16">
        <f>Wateroverlast!K58</f>
        <v>195</v>
      </c>
      <c r="N58" s="16">
        <f>Wateroverlast!L58</f>
        <v>19</v>
      </c>
      <c r="O58" s="76">
        <f t="shared" si="24"/>
        <v>0.29158993247391035</v>
      </c>
      <c r="P58" s="17">
        <f>Wateroverlast!M58</f>
        <v>12.93318149936</v>
      </c>
      <c r="Q58" s="17">
        <f>Wateroverlast!P58</f>
        <v>0.36983746225078401</v>
      </c>
      <c r="R58" s="77">
        <f t="shared" si="25"/>
        <v>1.7583376697026638</v>
      </c>
      <c r="S58" s="16">
        <f>Wateroverlast!Q58</f>
        <v>0</v>
      </c>
      <c r="T58" s="16">
        <f>Wateroverlast!R58</f>
        <v>0</v>
      </c>
      <c r="U58" s="76">
        <f t="shared" si="26"/>
        <v>0</v>
      </c>
      <c r="V58" s="35">
        <f t="shared" si="27"/>
        <v>0.6833092007255247</v>
      </c>
      <c r="W58" s="19">
        <v>0</v>
      </c>
      <c r="X58" s="19">
        <f t="shared" si="28"/>
        <v>0</v>
      </c>
      <c r="Y58" s="92">
        <f>(Wateroverlast!U58/Wateroverlast!T58)*100</f>
        <v>7.1425122632948828</v>
      </c>
      <c r="Z58" s="94">
        <f t="shared" si="29"/>
        <v>15.29845907922453</v>
      </c>
      <c r="AA58" s="93">
        <f t="shared" si="30"/>
        <v>15.29845907922453</v>
      </c>
      <c r="AB58" s="13" t="s">
        <v>121</v>
      </c>
      <c r="AC58" s="13" t="s">
        <v>121</v>
      </c>
      <c r="AD58" s="13" t="s">
        <v>121</v>
      </c>
      <c r="AE58" s="17">
        <f>Wateroverlast!X58</f>
        <v>12.93318149936</v>
      </c>
      <c r="AF58" s="17">
        <f>Wateroverlast!AA58</f>
        <v>0.36983746225078401</v>
      </c>
      <c r="AG58" s="77">
        <f t="shared" si="31"/>
        <v>1.7583376697026638</v>
      </c>
      <c r="AH58" s="60">
        <f t="shared" si="32"/>
        <v>1.7583376697026638</v>
      </c>
      <c r="AI58" s="70">
        <f>Wateroverlast!AB58</f>
        <v>0</v>
      </c>
      <c r="AJ58" s="70">
        <f>Wateroverlast!AC58</f>
        <v>0</v>
      </c>
      <c r="AK58" s="75">
        <f t="shared" si="33"/>
        <v>0</v>
      </c>
      <c r="AL58" s="36">
        <f t="shared" si="34"/>
        <v>0</v>
      </c>
      <c r="AM58" s="20">
        <v>0</v>
      </c>
      <c r="AN58" s="20">
        <f t="shared" si="35"/>
        <v>0</v>
      </c>
      <c r="AO58" s="13">
        <v>0</v>
      </c>
      <c r="AP58" s="13">
        <f t="shared" si="36"/>
        <v>0</v>
      </c>
      <c r="AQ58" s="72" t="s">
        <v>121</v>
      </c>
      <c r="AR58" s="17">
        <f>Wateroverlast!AG58</f>
        <v>12.93318149936</v>
      </c>
      <c r="AS58" s="17">
        <v>11.83225077</v>
      </c>
      <c r="AT58" s="17">
        <v>1.240012544</v>
      </c>
      <c r="AU58" s="18">
        <f>Wateroverlast!AJ58</f>
        <v>0.36983746225078401</v>
      </c>
      <c r="AV58" s="77">
        <f t="shared" si="37"/>
        <v>1.7583376697026638</v>
      </c>
      <c r="AW58" s="16">
        <f>Wateroverlast!AK58</f>
        <v>0</v>
      </c>
      <c r="AX58" s="16">
        <f>Wateroverlast!AL58</f>
        <v>0</v>
      </c>
      <c r="AY58" s="73">
        <f t="shared" si="38"/>
        <v>0</v>
      </c>
      <c r="AZ58" s="35">
        <f t="shared" si="39"/>
        <v>0.58611255656755457</v>
      </c>
    </row>
    <row r="59" spans="1:52" x14ac:dyDescent="0.25">
      <c r="A59" s="4" t="s">
        <v>27</v>
      </c>
      <c r="B59" s="4" t="s">
        <v>26</v>
      </c>
      <c r="C59" s="13">
        <f>Wateroverlast!C59</f>
        <v>1606</v>
      </c>
      <c r="D59" s="13">
        <f>Wateroverlast!D59</f>
        <v>181</v>
      </c>
      <c r="E59" s="79">
        <f t="shared" si="20"/>
        <v>2.7777777777777777</v>
      </c>
      <c r="F59" s="14">
        <f>Wateroverlast!E59</f>
        <v>26.809309278124498</v>
      </c>
      <c r="G59" s="14">
        <f>Wateroverlast!H59</f>
        <v>1.58300857706304</v>
      </c>
      <c r="H59" s="80">
        <f t="shared" si="21"/>
        <v>7.5261808135188568</v>
      </c>
      <c r="I59" s="13">
        <f>Wateroverlast!I59</f>
        <v>3</v>
      </c>
      <c r="J59" s="13">
        <f>Wateroverlast!J59</f>
        <v>1</v>
      </c>
      <c r="K59" s="79">
        <f t="shared" si="22"/>
        <v>2.5641025641025639</v>
      </c>
      <c r="L59" s="57">
        <f t="shared" si="23"/>
        <v>4.2893537184663995</v>
      </c>
      <c r="M59" s="16">
        <f>Wateroverlast!K59</f>
        <v>1606</v>
      </c>
      <c r="N59" s="16">
        <f>Wateroverlast!L59</f>
        <v>181</v>
      </c>
      <c r="O59" s="76">
        <f t="shared" si="24"/>
        <v>2.7777777777777777</v>
      </c>
      <c r="P59" s="17">
        <f>Wateroverlast!M59</f>
        <v>26.809309278124498</v>
      </c>
      <c r="Q59" s="17">
        <f>Wateroverlast!P59</f>
        <v>1.58300857706304</v>
      </c>
      <c r="R59" s="77">
        <f t="shared" si="25"/>
        <v>7.5261808135188568</v>
      </c>
      <c r="S59" s="16">
        <f>Wateroverlast!Q59</f>
        <v>3</v>
      </c>
      <c r="T59" s="16">
        <f>Wateroverlast!R59</f>
        <v>1</v>
      </c>
      <c r="U59" s="76">
        <f t="shared" si="26"/>
        <v>2.5641025641025639</v>
      </c>
      <c r="V59" s="35">
        <f t="shared" si="27"/>
        <v>4.2893537184663995</v>
      </c>
      <c r="W59" s="19">
        <v>0</v>
      </c>
      <c r="X59" s="19">
        <f t="shared" si="28"/>
        <v>0</v>
      </c>
      <c r="Y59" s="92">
        <f>(Wateroverlast!U59/Wateroverlast!T59)*100</f>
        <v>9.8639541287261991</v>
      </c>
      <c r="Z59" s="94">
        <f t="shared" si="29"/>
        <v>21.127481904812722</v>
      </c>
      <c r="AA59" s="93">
        <f t="shared" si="30"/>
        <v>21.127481904812722</v>
      </c>
      <c r="AB59" s="13" t="s">
        <v>121</v>
      </c>
      <c r="AC59" s="13" t="s">
        <v>121</v>
      </c>
      <c r="AD59" s="13" t="s">
        <v>121</v>
      </c>
      <c r="AE59" s="17">
        <f>Wateroverlast!X59</f>
        <v>26.809309278124498</v>
      </c>
      <c r="AF59" s="17">
        <f>Wateroverlast!AA59</f>
        <v>1.58300857706304</v>
      </c>
      <c r="AG59" s="77">
        <f t="shared" si="31"/>
        <v>7.5261808135188568</v>
      </c>
      <c r="AH59" s="60">
        <f t="shared" si="32"/>
        <v>7.5261808135188568</v>
      </c>
      <c r="AI59" s="70">
        <f>Wateroverlast!AB59</f>
        <v>1</v>
      </c>
      <c r="AJ59" s="70">
        <f>Wateroverlast!AC59</f>
        <v>0</v>
      </c>
      <c r="AK59" s="75">
        <f t="shared" si="33"/>
        <v>0</v>
      </c>
      <c r="AL59" s="36">
        <f t="shared" si="34"/>
        <v>0</v>
      </c>
      <c r="AM59" s="20">
        <v>50</v>
      </c>
      <c r="AN59" s="20">
        <f t="shared" si="35"/>
        <v>50</v>
      </c>
      <c r="AO59" s="13">
        <v>50</v>
      </c>
      <c r="AP59" s="13">
        <f t="shared" si="36"/>
        <v>50</v>
      </c>
      <c r="AQ59" s="72" t="s">
        <v>121</v>
      </c>
      <c r="AR59" s="17">
        <f>Wateroverlast!AG59</f>
        <v>26.809309278124498</v>
      </c>
      <c r="AS59" s="17">
        <v>16.376615730000001</v>
      </c>
      <c r="AT59" s="17">
        <v>7.7448827189999996</v>
      </c>
      <c r="AU59" s="18">
        <f>Wateroverlast!AJ59</f>
        <v>1.58300857706304</v>
      </c>
      <c r="AV59" s="77">
        <f t="shared" si="37"/>
        <v>7.5261808135188568</v>
      </c>
      <c r="AW59" s="16">
        <f>Wateroverlast!AK59</f>
        <v>0</v>
      </c>
      <c r="AX59" s="16">
        <f>Wateroverlast!AL59</f>
        <v>0</v>
      </c>
      <c r="AY59" s="73">
        <f t="shared" si="38"/>
        <v>0</v>
      </c>
      <c r="AZ59" s="35">
        <f t="shared" si="39"/>
        <v>2.5087269378396191</v>
      </c>
    </row>
    <row r="60" spans="1:52" x14ac:dyDescent="0.25">
      <c r="A60" s="4" t="s">
        <v>9</v>
      </c>
      <c r="B60" s="4" t="s">
        <v>9</v>
      </c>
      <c r="C60" s="13">
        <f>Wateroverlast!C60</f>
        <v>6589</v>
      </c>
      <c r="D60" s="13">
        <f>Wateroverlast!D60</f>
        <v>1429</v>
      </c>
      <c r="E60" s="79">
        <f t="shared" si="20"/>
        <v>21.93063228974831</v>
      </c>
      <c r="F60" s="14">
        <f>Wateroverlast!E60</f>
        <v>84.143586850204699</v>
      </c>
      <c r="G60" s="14">
        <f>Wateroverlast!H60</f>
        <v>6.56562916094075</v>
      </c>
      <c r="H60" s="80">
        <f t="shared" si="21"/>
        <v>31.215315530020892</v>
      </c>
      <c r="I60" s="13">
        <f>Wateroverlast!I60</f>
        <v>17</v>
      </c>
      <c r="J60" s="13">
        <f>Wateroverlast!J60</f>
        <v>8</v>
      </c>
      <c r="K60" s="79">
        <f t="shared" si="22"/>
        <v>20.512820512820511</v>
      </c>
      <c r="L60" s="57">
        <f t="shared" si="23"/>
        <v>24.552922777529904</v>
      </c>
      <c r="M60" s="16">
        <f>Wateroverlast!K60</f>
        <v>6589</v>
      </c>
      <c r="N60" s="16">
        <f>Wateroverlast!L60</f>
        <v>1429</v>
      </c>
      <c r="O60" s="76">
        <f t="shared" si="24"/>
        <v>21.93063228974831</v>
      </c>
      <c r="P60" s="17">
        <f>Wateroverlast!M60</f>
        <v>84.143586850204699</v>
      </c>
      <c r="Q60" s="17">
        <f>Wateroverlast!P60</f>
        <v>6.56562916094075</v>
      </c>
      <c r="R60" s="77">
        <f t="shared" si="25"/>
        <v>31.215315530020892</v>
      </c>
      <c r="S60" s="16">
        <f>Wateroverlast!Q60</f>
        <v>17</v>
      </c>
      <c r="T60" s="16">
        <f>Wateroverlast!R60</f>
        <v>8</v>
      </c>
      <c r="U60" s="76">
        <f t="shared" si="26"/>
        <v>20.512820512820511</v>
      </c>
      <c r="V60" s="35">
        <f t="shared" si="27"/>
        <v>24.552922777529904</v>
      </c>
      <c r="W60" s="19">
        <v>0</v>
      </c>
      <c r="X60" s="19">
        <f t="shared" si="28"/>
        <v>0</v>
      </c>
      <c r="Y60" s="92">
        <f>(Wateroverlast!U60/Wateroverlast!T60)*100</f>
        <v>7.8393895866450585</v>
      </c>
      <c r="Z60" s="94">
        <f t="shared" si="29"/>
        <v>16.791092038260448</v>
      </c>
      <c r="AA60" s="93">
        <f t="shared" si="30"/>
        <v>16.791092038260448</v>
      </c>
      <c r="AB60" s="13" t="s">
        <v>121</v>
      </c>
      <c r="AC60" s="13" t="s">
        <v>121</v>
      </c>
      <c r="AD60" s="13" t="s">
        <v>121</v>
      </c>
      <c r="AE60" s="17">
        <f>Wateroverlast!X60</f>
        <v>84.143586850204699</v>
      </c>
      <c r="AF60" s="17">
        <f>Wateroverlast!AA60</f>
        <v>6.56562916094075</v>
      </c>
      <c r="AG60" s="77">
        <f t="shared" si="31"/>
        <v>31.215315530020892</v>
      </c>
      <c r="AH60" s="60">
        <f t="shared" si="32"/>
        <v>31.215315530020892</v>
      </c>
      <c r="AI60" s="70">
        <f>Wateroverlast!AB60</f>
        <v>5</v>
      </c>
      <c r="AJ60" s="70">
        <f>Wateroverlast!AC60</f>
        <v>2</v>
      </c>
      <c r="AK60" s="75">
        <f t="shared" si="33"/>
        <v>15.384615384615385</v>
      </c>
      <c r="AL60" s="36">
        <f t="shared" si="34"/>
        <v>15.384615384615385</v>
      </c>
      <c r="AM60" s="20">
        <v>100</v>
      </c>
      <c r="AN60" s="20">
        <f t="shared" si="35"/>
        <v>100</v>
      </c>
      <c r="AO60" s="13">
        <v>50</v>
      </c>
      <c r="AP60" s="13">
        <f t="shared" si="36"/>
        <v>50</v>
      </c>
      <c r="AQ60" s="72" t="s">
        <v>121</v>
      </c>
      <c r="AR60" s="17">
        <f>Wateroverlast!AG60</f>
        <v>84.143586850204699</v>
      </c>
      <c r="AS60" s="17">
        <v>46.499772749999998</v>
      </c>
      <c r="AT60" s="17">
        <v>30.639411719999998</v>
      </c>
      <c r="AU60" s="18">
        <f>Wateroverlast!AJ60</f>
        <v>6.56562916094075</v>
      </c>
      <c r="AV60" s="77">
        <f t="shared" si="37"/>
        <v>31.215315530020892</v>
      </c>
      <c r="AW60" s="16">
        <f>Wateroverlast!AK60</f>
        <v>1</v>
      </c>
      <c r="AX60" s="16">
        <f>Wateroverlast!AL60</f>
        <v>1</v>
      </c>
      <c r="AY60" s="73">
        <f t="shared" si="38"/>
        <v>50</v>
      </c>
      <c r="AZ60" s="35">
        <f t="shared" si="39"/>
        <v>27.071771843340297</v>
      </c>
    </row>
  </sheetData>
  <sortState ref="A3:AZ60">
    <sortCondition ref="B3"/>
  </sortState>
  <mergeCells count="7">
    <mergeCell ref="C1:K1"/>
    <mergeCell ref="AQ1:AY1"/>
    <mergeCell ref="M1:U1"/>
    <mergeCell ref="AB1:AC1"/>
    <mergeCell ref="AE1:AG1"/>
    <mergeCell ref="AI1:AK1"/>
    <mergeCell ref="Y1:Z1"/>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
  <sheetViews>
    <sheetView zoomScale="85" zoomScaleNormal="85" workbookViewId="0">
      <selection activeCell="B3" sqref="B3:B60"/>
    </sheetView>
  </sheetViews>
  <sheetFormatPr defaultRowHeight="13.2" x14ac:dyDescent="0.25"/>
  <cols>
    <col min="1" max="1" width="13.44140625" bestFit="1" customWidth="1"/>
    <col min="2" max="2" width="32.88671875" bestFit="1" customWidth="1"/>
    <col min="3" max="3" width="11.6640625" bestFit="1" customWidth="1"/>
    <col min="4" max="4" width="20.109375" bestFit="1" customWidth="1"/>
    <col min="5" max="5" width="17.88671875" bestFit="1" customWidth="1"/>
    <col min="6" max="6" width="20.109375" bestFit="1" customWidth="1"/>
    <col min="7" max="7" width="17.88671875" bestFit="1" customWidth="1"/>
    <col min="8" max="8" width="15" bestFit="1" customWidth="1"/>
    <col min="9" max="9" width="18" bestFit="1" customWidth="1"/>
    <col min="10" max="10" width="15" bestFit="1" customWidth="1"/>
    <col min="11" max="11" width="20" bestFit="1" customWidth="1"/>
    <col min="12" max="12" width="21.88671875" bestFit="1" customWidth="1"/>
    <col min="13" max="13" width="11.6640625" bestFit="1" customWidth="1"/>
    <col min="14" max="14" width="16.5546875" bestFit="1" customWidth="1"/>
    <col min="15" max="15" width="19.6640625" customWidth="1"/>
    <col min="16" max="16" width="14.109375" customWidth="1"/>
    <col min="17" max="17" width="20.44140625" bestFit="1" customWidth="1"/>
    <col min="18" max="18" width="11.33203125" bestFit="1" customWidth="1"/>
    <col min="19" max="19" width="13.88671875" bestFit="1" customWidth="1"/>
  </cols>
  <sheetData>
    <row r="1" spans="1:19" x14ac:dyDescent="0.25">
      <c r="A1" s="4"/>
      <c r="B1" s="4"/>
      <c r="C1" s="115" t="s">
        <v>104</v>
      </c>
      <c r="D1" s="115"/>
      <c r="E1" s="115"/>
      <c r="F1" s="125" t="s">
        <v>105</v>
      </c>
      <c r="G1" s="130"/>
      <c r="H1" s="5" t="s">
        <v>106</v>
      </c>
      <c r="I1" s="128" t="s">
        <v>108</v>
      </c>
      <c r="J1" s="128"/>
      <c r="K1" s="128"/>
      <c r="L1" s="22" t="s">
        <v>109</v>
      </c>
      <c r="M1" s="116" t="s">
        <v>110</v>
      </c>
      <c r="N1" s="116"/>
      <c r="P1" s="1" t="s">
        <v>107</v>
      </c>
      <c r="Q1" s="1" t="s">
        <v>111</v>
      </c>
      <c r="R1" s="1" t="s">
        <v>112</v>
      </c>
      <c r="S1" s="1" t="s">
        <v>113</v>
      </c>
    </row>
    <row r="2" spans="1:19" s="2" customFormat="1" ht="30" customHeight="1" x14ac:dyDescent="0.25">
      <c r="A2" s="24" t="s">
        <v>1</v>
      </c>
      <c r="B2" s="24" t="s">
        <v>0</v>
      </c>
      <c r="C2" s="9" t="s">
        <v>55</v>
      </c>
      <c r="D2" s="9" t="s">
        <v>139</v>
      </c>
      <c r="E2" s="9" t="s">
        <v>140</v>
      </c>
      <c r="F2" s="10" t="s">
        <v>139</v>
      </c>
      <c r="G2" s="10" t="s">
        <v>140</v>
      </c>
      <c r="H2" s="11" t="s">
        <v>56</v>
      </c>
      <c r="I2" s="12" t="s">
        <v>57</v>
      </c>
      <c r="J2" s="12" t="s">
        <v>56</v>
      </c>
      <c r="K2" s="12" t="s">
        <v>58</v>
      </c>
      <c r="L2" s="9" t="s">
        <v>59</v>
      </c>
      <c r="M2" s="10" t="s">
        <v>103</v>
      </c>
      <c r="N2" s="10" t="s">
        <v>60</v>
      </c>
      <c r="P2" s="129" t="s">
        <v>114</v>
      </c>
      <c r="Q2" s="129"/>
      <c r="R2" s="129"/>
      <c r="S2" s="129"/>
    </row>
    <row r="3" spans="1:19" x14ac:dyDescent="0.25">
      <c r="A3" s="4" t="s">
        <v>9</v>
      </c>
      <c r="B3" s="4" t="s">
        <v>12</v>
      </c>
      <c r="C3" s="25">
        <v>0.38361505543743402</v>
      </c>
      <c r="D3" s="54">
        <v>2</v>
      </c>
      <c r="E3" s="87">
        <v>0</v>
      </c>
      <c r="F3" s="60">
        <v>2</v>
      </c>
      <c r="G3" s="88">
        <v>0</v>
      </c>
      <c r="H3" s="19" t="s">
        <v>97</v>
      </c>
      <c r="I3" s="20" t="s">
        <v>94</v>
      </c>
      <c r="J3" s="20" t="s">
        <v>97</v>
      </c>
      <c r="K3" s="20" t="s">
        <v>77</v>
      </c>
      <c r="L3" s="13" t="s">
        <v>77</v>
      </c>
      <c r="M3" s="26">
        <v>18.008711254922702</v>
      </c>
      <c r="N3" s="89">
        <v>0.59055322408676103</v>
      </c>
    </row>
    <row r="4" spans="1:19" x14ac:dyDescent="0.25">
      <c r="A4" s="4" t="s">
        <v>3</v>
      </c>
      <c r="B4" s="4" t="s">
        <v>2</v>
      </c>
      <c r="C4" s="25">
        <v>1.4692346168896999</v>
      </c>
      <c r="D4" s="54">
        <v>2</v>
      </c>
      <c r="E4" s="87">
        <v>2</v>
      </c>
      <c r="F4" s="60">
        <v>2</v>
      </c>
      <c r="G4" s="88">
        <v>2</v>
      </c>
      <c r="H4" s="19" t="s">
        <v>97</v>
      </c>
      <c r="I4" s="20" t="s">
        <v>94</v>
      </c>
      <c r="J4" s="20" t="s">
        <v>97</v>
      </c>
      <c r="K4" s="20" t="s">
        <v>82</v>
      </c>
      <c r="L4" s="13" t="s">
        <v>77</v>
      </c>
      <c r="M4" s="26">
        <v>15.823490694370101</v>
      </c>
      <c r="N4" s="89">
        <v>0.59235745668411299</v>
      </c>
    </row>
    <row r="5" spans="1:19" x14ac:dyDescent="0.25">
      <c r="A5" s="4" t="s">
        <v>32</v>
      </c>
      <c r="B5" s="4" t="s">
        <v>34</v>
      </c>
      <c r="C5" s="25">
        <v>64.610014153531594</v>
      </c>
      <c r="D5" s="54">
        <v>4</v>
      </c>
      <c r="E5" s="87">
        <v>3</v>
      </c>
      <c r="F5" s="60">
        <v>4</v>
      </c>
      <c r="G5" s="88">
        <v>3</v>
      </c>
      <c r="H5" s="19" t="s">
        <v>97</v>
      </c>
      <c r="I5" s="20" t="s">
        <v>94</v>
      </c>
      <c r="J5" s="20" t="s">
        <v>97</v>
      </c>
      <c r="K5" s="20" t="s">
        <v>77</v>
      </c>
      <c r="L5" s="13" t="s">
        <v>77</v>
      </c>
      <c r="M5" s="26">
        <v>19.934265971987099</v>
      </c>
      <c r="N5" s="89">
        <v>0.65507709980010997</v>
      </c>
    </row>
    <row r="6" spans="1:19" x14ac:dyDescent="0.25">
      <c r="A6" s="4" t="s">
        <v>6</v>
      </c>
      <c r="B6" s="4" t="s">
        <v>6</v>
      </c>
      <c r="C6" s="25">
        <v>1.48572223282073</v>
      </c>
      <c r="D6" s="54">
        <v>18</v>
      </c>
      <c r="E6" s="87">
        <v>8</v>
      </c>
      <c r="F6" s="60">
        <v>18</v>
      </c>
      <c r="G6" s="88">
        <v>8</v>
      </c>
      <c r="H6" s="19" t="s">
        <v>97</v>
      </c>
      <c r="I6" s="20" t="s">
        <v>93</v>
      </c>
      <c r="J6" s="20" t="s">
        <v>97</v>
      </c>
      <c r="K6" s="20" t="s">
        <v>77</v>
      </c>
      <c r="L6" s="13" t="s">
        <v>77</v>
      </c>
      <c r="M6" s="26">
        <v>27.701362719648198</v>
      </c>
      <c r="N6" s="89">
        <v>0.62224853038787797</v>
      </c>
    </row>
    <row r="7" spans="1:19" x14ac:dyDescent="0.25">
      <c r="A7" s="4" t="s">
        <v>32</v>
      </c>
      <c r="B7" s="4" t="s">
        <v>40</v>
      </c>
      <c r="C7" s="25">
        <v>57.255856161411899</v>
      </c>
      <c r="D7" s="54">
        <v>7</v>
      </c>
      <c r="E7" s="87">
        <v>8</v>
      </c>
      <c r="F7" s="60">
        <v>7</v>
      </c>
      <c r="G7" s="88">
        <v>8</v>
      </c>
      <c r="H7" s="19" t="s">
        <v>97</v>
      </c>
      <c r="I7" s="20" t="s">
        <v>94</v>
      </c>
      <c r="J7" s="20" t="s">
        <v>97</v>
      </c>
      <c r="K7" s="20" t="s">
        <v>77</v>
      </c>
      <c r="L7" s="13" t="s">
        <v>77</v>
      </c>
      <c r="M7" s="26">
        <v>30.146812613503901</v>
      </c>
      <c r="N7" s="89">
        <v>0.65388089418411299</v>
      </c>
    </row>
    <row r="8" spans="1:19" x14ac:dyDescent="0.25">
      <c r="A8" s="4" t="s">
        <v>15</v>
      </c>
      <c r="B8" s="4" t="s">
        <v>18</v>
      </c>
      <c r="C8" s="25">
        <v>8.6867284192749104</v>
      </c>
      <c r="D8" s="54">
        <v>14</v>
      </c>
      <c r="E8" s="87">
        <v>2</v>
      </c>
      <c r="F8" s="60">
        <v>14</v>
      </c>
      <c r="G8" s="88">
        <v>2</v>
      </c>
      <c r="H8" s="19" t="s">
        <v>97</v>
      </c>
      <c r="I8" s="20" t="s">
        <v>93</v>
      </c>
      <c r="J8" s="20" t="s">
        <v>97</v>
      </c>
      <c r="K8" s="20" t="s">
        <v>77</v>
      </c>
      <c r="L8" s="13" t="s">
        <v>77</v>
      </c>
      <c r="M8" s="26">
        <v>16.527055006523401</v>
      </c>
      <c r="N8" s="89">
        <v>0.62079375982284501</v>
      </c>
    </row>
    <row r="9" spans="1:19" x14ac:dyDescent="0.25">
      <c r="A9" s="4" t="s">
        <v>147</v>
      </c>
      <c r="B9" s="4" t="s">
        <v>150</v>
      </c>
      <c r="C9" s="25">
        <v>63.330998155341597</v>
      </c>
      <c r="D9" s="54">
        <v>1</v>
      </c>
      <c r="E9" s="87">
        <v>1</v>
      </c>
      <c r="F9" s="60">
        <v>1</v>
      </c>
      <c r="G9" s="88">
        <v>1</v>
      </c>
      <c r="H9" s="19" t="s">
        <v>97</v>
      </c>
      <c r="I9" s="20" t="s">
        <v>94</v>
      </c>
      <c r="J9" s="20" t="s">
        <v>97</v>
      </c>
      <c r="K9" s="20" t="s">
        <v>77</v>
      </c>
      <c r="L9" s="13" t="s">
        <v>77</v>
      </c>
      <c r="M9" s="26">
        <v>18.014224090496398</v>
      </c>
      <c r="N9" s="89">
        <v>0.65412032604217496</v>
      </c>
    </row>
    <row r="10" spans="1:19" x14ac:dyDescent="0.25">
      <c r="A10" s="4" t="s">
        <v>147</v>
      </c>
      <c r="B10" s="4" t="s">
        <v>157</v>
      </c>
      <c r="C10" s="25">
        <v>70.767988938647903</v>
      </c>
      <c r="D10" s="54">
        <v>1</v>
      </c>
      <c r="E10" s="87">
        <v>1</v>
      </c>
      <c r="F10" s="60">
        <v>1</v>
      </c>
      <c r="G10" s="88">
        <v>1</v>
      </c>
      <c r="H10" s="19" t="s">
        <v>97</v>
      </c>
      <c r="I10" s="20" t="s">
        <v>160</v>
      </c>
      <c r="J10" s="20" t="s">
        <v>97</v>
      </c>
      <c r="K10" s="20" t="s">
        <v>77</v>
      </c>
      <c r="L10" s="13" t="s">
        <v>77</v>
      </c>
      <c r="M10" s="26">
        <v>15.6396805263345</v>
      </c>
      <c r="N10" s="89">
        <v>0.65669208765029896</v>
      </c>
    </row>
    <row r="11" spans="1:19" x14ac:dyDescent="0.25">
      <c r="A11" s="4" t="s">
        <v>147</v>
      </c>
      <c r="B11" s="4" t="s">
        <v>151</v>
      </c>
      <c r="C11" s="25">
        <v>0</v>
      </c>
      <c r="D11" s="54">
        <v>0</v>
      </c>
      <c r="E11" s="87">
        <v>0</v>
      </c>
      <c r="F11" s="60">
        <v>0</v>
      </c>
      <c r="G11" s="88">
        <v>0</v>
      </c>
      <c r="H11" s="19" t="s">
        <v>97</v>
      </c>
      <c r="I11" s="20" t="s">
        <v>160</v>
      </c>
      <c r="J11" s="20" t="s">
        <v>97</v>
      </c>
      <c r="K11" s="20" t="s">
        <v>77</v>
      </c>
      <c r="L11" s="13" t="s">
        <v>77</v>
      </c>
      <c r="M11" s="26">
        <v>10.999999973256401</v>
      </c>
      <c r="N11" s="89" t="s">
        <v>121</v>
      </c>
    </row>
    <row r="12" spans="1:19" x14ac:dyDescent="0.25">
      <c r="A12" s="4" t="s">
        <v>32</v>
      </c>
      <c r="B12" s="4" t="s">
        <v>43</v>
      </c>
      <c r="C12" s="25">
        <v>51.424151273548603</v>
      </c>
      <c r="D12" s="54">
        <v>6</v>
      </c>
      <c r="E12" s="87">
        <v>2</v>
      </c>
      <c r="F12" s="60">
        <v>6</v>
      </c>
      <c r="G12" s="88">
        <v>2</v>
      </c>
      <c r="H12" s="19" t="s">
        <v>97</v>
      </c>
      <c r="I12" s="20" t="s">
        <v>94</v>
      </c>
      <c r="J12" s="20" t="s">
        <v>97</v>
      </c>
      <c r="K12" s="20" t="s">
        <v>77</v>
      </c>
      <c r="L12" s="13" t="s">
        <v>77</v>
      </c>
      <c r="M12" s="26">
        <v>5.92255902420938E-6</v>
      </c>
      <c r="N12" s="89">
        <v>0.66188567876815796</v>
      </c>
    </row>
    <row r="13" spans="1:19" x14ac:dyDescent="0.25">
      <c r="A13" s="4" t="s">
        <v>15</v>
      </c>
      <c r="B13" s="4" t="s">
        <v>21</v>
      </c>
      <c r="C13" s="25">
        <v>63.143326020544102</v>
      </c>
      <c r="D13" s="54">
        <v>60</v>
      </c>
      <c r="E13" s="87">
        <v>43</v>
      </c>
      <c r="F13" s="60">
        <v>60</v>
      </c>
      <c r="G13" s="88">
        <v>43</v>
      </c>
      <c r="H13" s="19" t="s">
        <v>97</v>
      </c>
      <c r="I13" s="20" t="s">
        <v>93</v>
      </c>
      <c r="J13" s="20" t="s">
        <v>97</v>
      </c>
      <c r="K13" s="20" t="s">
        <v>77</v>
      </c>
      <c r="L13" s="13" t="s">
        <v>77</v>
      </c>
      <c r="M13" s="26">
        <v>12.5488768589417</v>
      </c>
      <c r="N13" s="89">
        <v>0.77001780271530196</v>
      </c>
    </row>
    <row r="14" spans="1:19" x14ac:dyDescent="0.25">
      <c r="A14" s="4" t="s">
        <v>15</v>
      </c>
      <c r="B14" s="4" t="s">
        <v>24</v>
      </c>
      <c r="C14" s="25">
        <v>50.141974577408099</v>
      </c>
      <c r="D14" s="54">
        <v>27</v>
      </c>
      <c r="E14" s="87">
        <v>13</v>
      </c>
      <c r="F14" s="60">
        <v>27</v>
      </c>
      <c r="G14" s="88">
        <v>13</v>
      </c>
      <c r="H14" s="19" t="s">
        <v>97</v>
      </c>
      <c r="I14" s="20" t="s">
        <v>93</v>
      </c>
      <c r="J14" s="20" t="s">
        <v>97</v>
      </c>
      <c r="K14" s="20" t="s">
        <v>77</v>
      </c>
      <c r="L14" s="13" t="s">
        <v>77</v>
      </c>
      <c r="M14" s="26">
        <v>14.422610632253599</v>
      </c>
      <c r="N14" s="89">
        <v>0.67354625463485696</v>
      </c>
    </row>
    <row r="15" spans="1:19" x14ac:dyDescent="0.25">
      <c r="A15" s="4" t="s">
        <v>15</v>
      </c>
      <c r="B15" s="4" t="s">
        <v>23</v>
      </c>
      <c r="C15" s="25">
        <v>22.9062419672963</v>
      </c>
      <c r="D15" s="54">
        <v>26</v>
      </c>
      <c r="E15" s="87">
        <v>14</v>
      </c>
      <c r="F15" s="60">
        <v>26</v>
      </c>
      <c r="G15" s="88">
        <v>14</v>
      </c>
      <c r="H15" s="19" t="s">
        <v>97</v>
      </c>
      <c r="I15" s="20" t="s">
        <v>93</v>
      </c>
      <c r="J15" s="20" t="s">
        <v>97</v>
      </c>
      <c r="K15" s="20" t="s">
        <v>82</v>
      </c>
      <c r="L15" s="13" t="s">
        <v>77</v>
      </c>
      <c r="M15" s="26">
        <v>15.4578194327178</v>
      </c>
      <c r="N15" s="89">
        <v>0.64551752805709794</v>
      </c>
    </row>
    <row r="16" spans="1:19" x14ac:dyDescent="0.25">
      <c r="A16" s="4" t="s">
        <v>15</v>
      </c>
      <c r="B16" s="4" t="s">
        <v>20</v>
      </c>
      <c r="C16" s="25">
        <v>51.547758267884497</v>
      </c>
      <c r="D16" s="54">
        <v>43</v>
      </c>
      <c r="E16" s="87">
        <v>24</v>
      </c>
      <c r="F16" s="60">
        <v>43</v>
      </c>
      <c r="G16" s="88">
        <v>24</v>
      </c>
      <c r="H16" s="19" t="s">
        <v>97</v>
      </c>
      <c r="I16" s="20" t="s">
        <v>93</v>
      </c>
      <c r="J16" s="20" t="s">
        <v>97</v>
      </c>
      <c r="K16" s="20" t="s">
        <v>77</v>
      </c>
      <c r="L16" s="13" t="s">
        <v>77</v>
      </c>
      <c r="M16" s="26">
        <v>21.371323634655401</v>
      </c>
      <c r="N16" s="89">
        <v>0.665127813816071</v>
      </c>
    </row>
    <row r="17" spans="1:14" x14ac:dyDescent="0.25">
      <c r="A17" s="4" t="s">
        <v>15</v>
      </c>
      <c r="B17" s="4" t="s">
        <v>14</v>
      </c>
      <c r="C17" s="25">
        <v>16.7009776296835</v>
      </c>
      <c r="D17" s="54">
        <v>45</v>
      </c>
      <c r="E17" s="87">
        <v>17</v>
      </c>
      <c r="F17" s="60">
        <v>45</v>
      </c>
      <c r="G17" s="88">
        <v>17</v>
      </c>
      <c r="H17" s="19" t="s">
        <v>97</v>
      </c>
      <c r="I17" s="20" t="s">
        <v>94</v>
      </c>
      <c r="J17" s="20" t="s">
        <v>97</v>
      </c>
      <c r="K17" s="20" t="s">
        <v>77</v>
      </c>
      <c r="L17" s="13" t="s">
        <v>77</v>
      </c>
      <c r="M17" s="26">
        <v>19.083091598524302</v>
      </c>
      <c r="N17" s="89">
        <v>0.67812705039978005</v>
      </c>
    </row>
    <row r="18" spans="1:14" x14ac:dyDescent="0.25">
      <c r="A18" s="4" t="s">
        <v>15</v>
      </c>
      <c r="B18" s="4" t="s">
        <v>19</v>
      </c>
      <c r="C18" s="25">
        <v>31.198617129146001</v>
      </c>
      <c r="D18" s="54">
        <v>18</v>
      </c>
      <c r="E18" s="87">
        <v>11</v>
      </c>
      <c r="F18" s="60">
        <v>18</v>
      </c>
      <c r="G18" s="88">
        <v>11</v>
      </c>
      <c r="H18" s="19" t="s">
        <v>97</v>
      </c>
      <c r="I18" s="20" t="s">
        <v>94</v>
      </c>
      <c r="J18" s="20" t="s">
        <v>97</v>
      </c>
      <c r="K18" s="20" t="s">
        <v>77</v>
      </c>
      <c r="L18" s="13" t="s">
        <v>77</v>
      </c>
      <c r="M18" s="26">
        <v>30.230987614541299</v>
      </c>
      <c r="N18" s="89">
        <v>0.66312772035598799</v>
      </c>
    </row>
    <row r="19" spans="1:14" x14ac:dyDescent="0.25">
      <c r="A19" s="4" t="s">
        <v>15</v>
      </c>
      <c r="B19" s="4" t="s">
        <v>16</v>
      </c>
      <c r="C19" s="25">
        <v>10.1062704559656</v>
      </c>
      <c r="D19" s="54">
        <v>33</v>
      </c>
      <c r="E19" s="87">
        <v>8</v>
      </c>
      <c r="F19" s="60">
        <v>33</v>
      </c>
      <c r="G19" s="88">
        <v>8</v>
      </c>
      <c r="H19" s="19" t="s">
        <v>97</v>
      </c>
      <c r="I19" s="20" t="s">
        <v>94</v>
      </c>
      <c r="J19" s="20" t="s">
        <v>97</v>
      </c>
      <c r="K19" s="20" t="s">
        <v>82</v>
      </c>
      <c r="L19" s="13" t="s">
        <v>77</v>
      </c>
      <c r="M19" s="26">
        <v>21.269790157688899</v>
      </c>
      <c r="N19" s="89">
        <v>0.66776537895202603</v>
      </c>
    </row>
    <row r="20" spans="1:14" x14ac:dyDescent="0.25">
      <c r="A20" s="4" t="s">
        <v>147</v>
      </c>
      <c r="B20" s="4" t="s">
        <v>148</v>
      </c>
      <c r="C20" s="25">
        <v>9.5499888788561305E-2</v>
      </c>
      <c r="D20" s="54">
        <v>5</v>
      </c>
      <c r="E20" s="87">
        <v>2</v>
      </c>
      <c r="F20" s="60">
        <v>5</v>
      </c>
      <c r="G20" s="88">
        <v>2</v>
      </c>
      <c r="H20" s="19" t="s">
        <v>97</v>
      </c>
      <c r="I20" s="20" t="s">
        <v>93</v>
      </c>
      <c r="J20" s="20" t="s">
        <v>97</v>
      </c>
      <c r="K20" s="20" t="s">
        <v>77</v>
      </c>
      <c r="L20" s="13" t="s">
        <v>77</v>
      </c>
      <c r="M20" s="26">
        <v>13.5729678073315</v>
      </c>
      <c r="N20" s="89">
        <v>0.60445362329482999</v>
      </c>
    </row>
    <row r="21" spans="1:14" x14ac:dyDescent="0.25">
      <c r="A21" s="4" t="s">
        <v>147</v>
      </c>
      <c r="B21" s="4" t="s">
        <v>158</v>
      </c>
      <c r="C21" s="25">
        <v>0.26866259273370502</v>
      </c>
      <c r="D21" s="54">
        <v>0</v>
      </c>
      <c r="E21" s="87">
        <v>0</v>
      </c>
      <c r="F21" s="60">
        <v>0</v>
      </c>
      <c r="G21" s="88">
        <v>0</v>
      </c>
      <c r="H21" s="19" t="s">
        <v>97</v>
      </c>
      <c r="I21" s="20" t="s">
        <v>160</v>
      </c>
      <c r="J21" s="20" t="s">
        <v>97</v>
      </c>
      <c r="K21" s="20" t="s">
        <v>77</v>
      </c>
      <c r="L21" s="13" t="s">
        <v>77</v>
      </c>
      <c r="M21" s="26">
        <v>13.403326203039301</v>
      </c>
      <c r="N21" s="89">
        <v>0.513447105884552</v>
      </c>
    </row>
    <row r="22" spans="1:14" x14ac:dyDescent="0.25">
      <c r="A22" s="4" t="s">
        <v>147</v>
      </c>
      <c r="B22" s="4" t="s">
        <v>152</v>
      </c>
      <c r="C22" s="25">
        <v>1.21494541268746E-2</v>
      </c>
      <c r="D22" s="54">
        <v>2</v>
      </c>
      <c r="E22" s="87">
        <v>0</v>
      </c>
      <c r="F22" s="60">
        <v>2</v>
      </c>
      <c r="G22" s="88">
        <v>0</v>
      </c>
      <c r="H22" s="19" t="s">
        <v>97</v>
      </c>
      <c r="I22" s="20" t="s">
        <v>93</v>
      </c>
      <c r="J22" s="20" t="s">
        <v>97</v>
      </c>
      <c r="K22" s="20" t="s">
        <v>77</v>
      </c>
      <c r="L22" s="13" t="s">
        <v>77</v>
      </c>
      <c r="M22" s="26">
        <v>23.4461093467085</v>
      </c>
      <c r="N22" s="89" t="s">
        <v>121</v>
      </c>
    </row>
    <row r="23" spans="1:14" x14ac:dyDescent="0.25">
      <c r="A23" s="4" t="s">
        <v>32</v>
      </c>
      <c r="B23" s="4" t="s">
        <v>48</v>
      </c>
      <c r="C23" s="25">
        <v>0.131343080683161</v>
      </c>
      <c r="D23" s="54">
        <v>0</v>
      </c>
      <c r="E23" s="87">
        <v>0</v>
      </c>
      <c r="F23" s="60">
        <v>0</v>
      </c>
      <c r="G23" s="88">
        <v>0</v>
      </c>
      <c r="H23" s="19" t="s">
        <v>97</v>
      </c>
      <c r="I23" s="20" t="s">
        <v>94</v>
      </c>
      <c r="J23" s="20" t="s">
        <v>97</v>
      </c>
      <c r="K23" s="20" t="s">
        <v>82</v>
      </c>
      <c r="L23" s="13" t="s">
        <v>77</v>
      </c>
      <c r="M23" s="26">
        <v>18.9353277642028</v>
      </c>
      <c r="N23" s="89">
        <v>0.56982129812240601</v>
      </c>
    </row>
    <row r="24" spans="1:14" x14ac:dyDescent="0.25">
      <c r="A24" s="4" t="s">
        <v>147</v>
      </c>
      <c r="B24" s="4" t="s">
        <v>155</v>
      </c>
      <c r="C24" s="25">
        <v>2.4633507661975199E-2</v>
      </c>
      <c r="D24" s="54">
        <v>2</v>
      </c>
      <c r="E24" s="87">
        <v>0</v>
      </c>
      <c r="F24" s="60">
        <v>2</v>
      </c>
      <c r="G24" s="88">
        <v>0</v>
      </c>
      <c r="H24" s="19" t="s">
        <v>97</v>
      </c>
      <c r="I24" s="20" t="s">
        <v>160</v>
      </c>
      <c r="J24" s="20" t="s">
        <v>97</v>
      </c>
      <c r="K24" s="20" t="s">
        <v>77</v>
      </c>
      <c r="L24" s="13" t="s">
        <v>77</v>
      </c>
      <c r="M24" s="26">
        <v>9.3923972347238696</v>
      </c>
      <c r="N24" s="89">
        <v>0.56876242160797097</v>
      </c>
    </row>
    <row r="25" spans="1:14" x14ac:dyDescent="0.25">
      <c r="A25" s="4" t="s">
        <v>32</v>
      </c>
      <c r="B25" s="4" t="s">
        <v>33</v>
      </c>
      <c r="C25" s="25">
        <v>0</v>
      </c>
      <c r="D25" s="54">
        <v>0</v>
      </c>
      <c r="E25" s="87">
        <v>0</v>
      </c>
      <c r="F25" s="60">
        <v>0</v>
      </c>
      <c r="G25" s="88">
        <v>0</v>
      </c>
      <c r="H25" s="19" t="s">
        <v>97</v>
      </c>
      <c r="I25" s="20" t="s">
        <v>94</v>
      </c>
      <c r="J25" s="20" t="s">
        <v>97</v>
      </c>
      <c r="K25" s="20" t="s">
        <v>77</v>
      </c>
      <c r="L25" s="13" t="s">
        <v>77</v>
      </c>
      <c r="M25" s="26">
        <v>19.755011892864101</v>
      </c>
      <c r="N25" s="89" t="s">
        <v>121</v>
      </c>
    </row>
    <row r="26" spans="1:14" x14ac:dyDescent="0.25">
      <c r="A26" s="4" t="s">
        <v>147</v>
      </c>
      <c r="B26" s="4" t="s">
        <v>154</v>
      </c>
      <c r="C26" s="25">
        <v>0.21249531962430701</v>
      </c>
      <c r="D26" s="54">
        <v>5</v>
      </c>
      <c r="E26" s="87">
        <v>1</v>
      </c>
      <c r="F26" s="60">
        <v>5</v>
      </c>
      <c r="G26" s="88">
        <v>1</v>
      </c>
      <c r="H26" s="19" t="s">
        <v>97</v>
      </c>
      <c r="I26" s="20" t="s">
        <v>160</v>
      </c>
      <c r="J26" s="20" t="s">
        <v>97</v>
      </c>
      <c r="K26" s="20" t="s">
        <v>77</v>
      </c>
      <c r="L26" s="13" t="s">
        <v>77</v>
      </c>
      <c r="M26" s="26">
        <v>9.83160737956117</v>
      </c>
      <c r="N26" s="89">
        <v>0.59889483451843295</v>
      </c>
    </row>
    <row r="27" spans="1:14" x14ac:dyDescent="0.25">
      <c r="A27" s="4" t="s">
        <v>32</v>
      </c>
      <c r="B27" s="4" t="s">
        <v>39</v>
      </c>
      <c r="C27" s="25">
        <v>61.593185921362497</v>
      </c>
      <c r="D27" s="54">
        <v>11</v>
      </c>
      <c r="E27" s="87">
        <v>5</v>
      </c>
      <c r="F27" s="60">
        <v>11</v>
      </c>
      <c r="G27" s="88">
        <v>5</v>
      </c>
      <c r="H27" s="19" t="s">
        <v>97</v>
      </c>
      <c r="I27" s="20" t="s">
        <v>94</v>
      </c>
      <c r="J27" s="20" t="s">
        <v>97</v>
      </c>
      <c r="K27" s="20" t="s">
        <v>77</v>
      </c>
      <c r="L27" s="13" t="s">
        <v>77</v>
      </c>
      <c r="M27" s="26">
        <v>29.1567149669979</v>
      </c>
      <c r="N27" s="89">
        <v>0.65837347507476796</v>
      </c>
    </row>
    <row r="28" spans="1:14" x14ac:dyDescent="0.25">
      <c r="A28" s="4" t="s">
        <v>32</v>
      </c>
      <c r="B28" s="4" t="s">
        <v>38</v>
      </c>
      <c r="C28" s="25">
        <v>58.573031178478303</v>
      </c>
      <c r="D28" s="54">
        <v>3</v>
      </c>
      <c r="E28" s="87">
        <v>6</v>
      </c>
      <c r="F28" s="60">
        <v>3</v>
      </c>
      <c r="G28" s="88">
        <v>6</v>
      </c>
      <c r="H28" s="19" t="s">
        <v>97</v>
      </c>
      <c r="I28" s="20" t="s">
        <v>94</v>
      </c>
      <c r="J28" s="20" t="s">
        <v>97</v>
      </c>
      <c r="K28" s="20" t="s">
        <v>77</v>
      </c>
      <c r="L28" s="13" t="s">
        <v>77</v>
      </c>
      <c r="M28" s="26">
        <v>29.488270804591799</v>
      </c>
      <c r="N28" s="89">
        <v>0.65817326307296797</v>
      </c>
    </row>
    <row r="29" spans="1:14" x14ac:dyDescent="0.25">
      <c r="A29" s="4" t="s">
        <v>3</v>
      </c>
      <c r="B29" s="4" t="s">
        <v>4</v>
      </c>
      <c r="C29" s="25">
        <v>1.4923801186490799</v>
      </c>
      <c r="D29" s="54">
        <v>2</v>
      </c>
      <c r="E29" s="87">
        <v>0</v>
      </c>
      <c r="F29" s="60">
        <v>2</v>
      </c>
      <c r="G29" s="88">
        <v>0</v>
      </c>
      <c r="H29" s="19" t="s">
        <v>97</v>
      </c>
      <c r="I29" s="20" t="s">
        <v>93</v>
      </c>
      <c r="J29" s="20" t="s">
        <v>97</v>
      </c>
      <c r="K29" s="20" t="s">
        <v>77</v>
      </c>
      <c r="L29" s="13" t="s">
        <v>77</v>
      </c>
      <c r="M29" s="26">
        <v>23.473398438343501</v>
      </c>
      <c r="N29" s="89">
        <v>0.59389287233352706</v>
      </c>
    </row>
    <row r="30" spans="1:14" x14ac:dyDescent="0.25">
      <c r="A30" s="4" t="s">
        <v>32</v>
      </c>
      <c r="B30" s="4" t="s">
        <v>46</v>
      </c>
      <c r="C30" s="25">
        <v>55.009068667661701</v>
      </c>
      <c r="D30" s="54">
        <v>0</v>
      </c>
      <c r="E30" s="87">
        <v>0</v>
      </c>
      <c r="F30" s="60">
        <v>0</v>
      </c>
      <c r="G30" s="88">
        <v>0</v>
      </c>
      <c r="H30" s="19" t="s">
        <v>97</v>
      </c>
      <c r="I30" s="20" t="s">
        <v>94</v>
      </c>
      <c r="J30" s="20" t="s">
        <v>97</v>
      </c>
      <c r="K30" s="20" t="s">
        <v>77</v>
      </c>
      <c r="L30" s="13" t="s">
        <v>77</v>
      </c>
      <c r="M30" s="26">
        <v>11.972926117136501</v>
      </c>
      <c r="N30" s="89">
        <v>0.64442390203475997</v>
      </c>
    </row>
    <row r="31" spans="1:14" x14ac:dyDescent="0.25">
      <c r="A31" s="4" t="s">
        <v>32</v>
      </c>
      <c r="B31" s="4" t="s">
        <v>47</v>
      </c>
      <c r="C31" s="25">
        <v>61.524944839860197</v>
      </c>
      <c r="D31" s="54">
        <v>4</v>
      </c>
      <c r="E31" s="87">
        <v>1</v>
      </c>
      <c r="F31" s="60">
        <v>4</v>
      </c>
      <c r="G31" s="88">
        <v>1</v>
      </c>
      <c r="H31" s="19" t="s">
        <v>97</v>
      </c>
      <c r="I31" s="20" t="s">
        <v>94</v>
      </c>
      <c r="J31" s="20" t="s">
        <v>97</v>
      </c>
      <c r="K31" s="20" t="s">
        <v>77</v>
      </c>
      <c r="L31" s="13" t="s">
        <v>77</v>
      </c>
      <c r="M31" s="26">
        <v>14.002307781589399</v>
      </c>
      <c r="N31" s="89">
        <v>0.63622391223907504</v>
      </c>
    </row>
    <row r="32" spans="1:14" x14ac:dyDescent="0.25">
      <c r="A32" s="4" t="s">
        <v>32</v>
      </c>
      <c r="B32" s="4" t="s">
        <v>41</v>
      </c>
      <c r="C32" s="25">
        <v>0.65218767837716496</v>
      </c>
      <c r="D32" s="54">
        <v>0</v>
      </c>
      <c r="E32" s="87">
        <v>0</v>
      </c>
      <c r="F32" s="60">
        <v>0</v>
      </c>
      <c r="G32" s="88">
        <v>0</v>
      </c>
      <c r="H32" s="19" t="s">
        <v>97</v>
      </c>
      <c r="I32" s="20" t="s">
        <v>94</v>
      </c>
      <c r="J32" s="20" t="s">
        <v>97</v>
      </c>
      <c r="K32" s="20" t="s">
        <v>77</v>
      </c>
      <c r="L32" s="13" t="s">
        <v>77</v>
      </c>
      <c r="M32" s="26">
        <v>43.999999987865898</v>
      </c>
      <c r="N32" s="89">
        <v>0.557018041610718</v>
      </c>
    </row>
    <row r="33" spans="1:14" x14ac:dyDescent="0.25">
      <c r="A33" s="4" t="s">
        <v>32</v>
      </c>
      <c r="B33" s="4" t="s">
        <v>35</v>
      </c>
      <c r="C33" s="25">
        <v>59.9425119837884</v>
      </c>
      <c r="D33" s="54">
        <v>6</v>
      </c>
      <c r="E33" s="87">
        <v>4</v>
      </c>
      <c r="F33" s="60">
        <v>6</v>
      </c>
      <c r="G33" s="88">
        <v>4</v>
      </c>
      <c r="H33" s="19" t="s">
        <v>97</v>
      </c>
      <c r="I33" s="20" t="s">
        <v>94</v>
      </c>
      <c r="J33" s="20" t="s">
        <v>97</v>
      </c>
      <c r="K33" s="20" t="s">
        <v>77</v>
      </c>
      <c r="L33" s="13" t="s">
        <v>77</v>
      </c>
      <c r="M33" s="26">
        <v>17.185034606075298</v>
      </c>
      <c r="N33" s="89">
        <v>0.64241594076156605</v>
      </c>
    </row>
    <row r="34" spans="1:14" x14ac:dyDescent="0.25">
      <c r="A34" s="4" t="s">
        <v>3</v>
      </c>
      <c r="B34" s="4" t="s">
        <v>5</v>
      </c>
      <c r="C34" s="25">
        <v>0.72151738465005</v>
      </c>
      <c r="D34" s="54">
        <v>0</v>
      </c>
      <c r="E34" s="87">
        <v>0</v>
      </c>
      <c r="F34" s="60">
        <v>0</v>
      </c>
      <c r="G34" s="88">
        <v>0</v>
      </c>
      <c r="H34" s="19" t="s">
        <v>97</v>
      </c>
      <c r="I34" s="20" t="s">
        <v>93</v>
      </c>
      <c r="J34" s="20" t="s">
        <v>97</v>
      </c>
      <c r="K34" s="20" t="s">
        <v>77</v>
      </c>
      <c r="L34" s="13" t="s">
        <v>77</v>
      </c>
      <c r="M34" s="26">
        <v>18.483362515714301</v>
      </c>
      <c r="N34" s="89">
        <v>0.57424712181091297</v>
      </c>
    </row>
    <row r="35" spans="1:14" x14ac:dyDescent="0.25">
      <c r="A35" s="4" t="s">
        <v>32</v>
      </c>
      <c r="B35" s="4" t="s">
        <v>31</v>
      </c>
      <c r="C35" s="25">
        <v>49.452468072141201</v>
      </c>
      <c r="D35" s="54">
        <v>9</v>
      </c>
      <c r="E35" s="87">
        <v>6</v>
      </c>
      <c r="F35" s="60">
        <v>9</v>
      </c>
      <c r="G35" s="88">
        <v>6</v>
      </c>
      <c r="H35" s="19" t="s">
        <v>97</v>
      </c>
      <c r="I35" s="20" t="s">
        <v>94</v>
      </c>
      <c r="J35" s="20" t="s">
        <v>97</v>
      </c>
      <c r="K35" s="20" t="s">
        <v>77</v>
      </c>
      <c r="L35" s="13" t="s">
        <v>77</v>
      </c>
      <c r="M35" s="26">
        <v>22.6035731413787</v>
      </c>
      <c r="N35" s="89">
        <v>0.64302772283554099</v>
      </c>
    </row>
    <row r="36" spans="1:14" x14ac:dyDescent="0.25">
      <c r="A36" s="4" t="s">
        <v>32</v>
      </c>
      <c r="B36" s="4" t="s">
        <v>44</v>
      </c>
      <c r="C36" s="25">
        <v>61.977928075010503</v>
      </c>
      <c r="D36" s="54">
        <v>4</v>
      </c>
      <c r="E36" s="87">
        <v>2</v>
      </c>
      <c r="F36" s="60">
        <v>4</v>
      </c>
      <c r="G36" s="88">
        <v>2</v>
      </c>
      <c r="H36" s="19" t="s">
        <v>97</v>
      </c>
      <c r="I36" s="20" t="s">
        <v>94</v>
      </c>
      <c r="J36" s="20" t="s">
        <v>97</v>
      </c>
      <c r="K36" s="20" t="s">
        <v>77</v>
      </c>
      <c r="L36" s="13" t="s">
        <v>77</v>
      </c>
      <c r="M36" s="26">
        <v>11.000002002764401</v>
      </c>
      <c r="N36" s="89">
        <v>0.66195780038833596</v>
      </c>
    </row>
    <row r="37" spans="1:14" x14ac:dyDescent="0.25">
      <c r="A37" s="4" t="s">
        <v>32</v>
      </c>
      <c r="B37" s="4" t="s">
        <v>45</v>
      </c>
      <c r="C37" s="25">
        <v>41.4016119784593</v>
      </c>
      <c r="D37" s="54">
        <v>2</v>
      </c>
      <c r="E37" s="87">
        <v>1</v>
      </c>
      <c r="F37" s="60">
        <v>2</v>
      </c>
      <c r="G37" s="88">
        <v>1</v>
      </c>
      <c r="H37" s="19" t="s">
        <v>97</v>
      </c>
      <c r="I37" s="20" t="s">
        <v>94</v>
      </c>
      <c r="J37" s="20" t="s">
        <v>97</v>
      </c>
      <c r="K37" s="20" t="s">
        <v>77</v>
      </c>
      <c r="L37" s="13" t="s">
        <v>77</v>
      </c>
      <c r="M37" s="26">
        <v>7.0000006185290902</v>
      </c>
      <c r="N37" s="89">
        <v>0.61441564559936501</v>
      </c>
    </row>
    <row r="38" spans="1:14" x14ac:dyDescent="0.25">
      <c r="A38" s="4" t="s">
        <v>147</v>
      </c>
      <c r="B38" s="4" t="s">
        <v>149</v>
      </c>
      <c r="C38" s="25">
        <v>46.227343866765203</v>
      </c>
      <c r="D38" s="54">
        <v>9</v>
      </c>
      <c r="E38" s="87">
        <v>4</v>
      </c>
      <c r="F38" s="60">
        <v>9</v>
      </c>
      <c r="G38" s="88">
        <v>4</v>
      </c>
      <c r="H38" s="19" t="s">
        <v>97</v>
      </c>
      <c r="I38" s="20" t="s">
        <v>94</v>
      </c>
      <c r="J38" s="20" t="s">
        <v>97</v>
      </c>
      <c r="K38" s="20" t="s">
        <v>77</v>
      </c>
      <c r="L38" s="13" t="s">
        <v>77</v>
      </c>
      <c r="M38" s="26">
        <v>21.2866761481013</v>
      </c>
      <c r="N38" s="89">
        <v>0.63250678777694702</v>
      </c>
    </row>
    <row r="39" spans="1:14" x14ac:dyDescent="0.25">
      <c r="A39" s="4" t="s">
        <v>147</v>
      </c>
      <c r="B39" s="4" t="s">
        <v>159</v>
      </c>
      <c r="C39" s="25">
        <v>0</v>
      </c>
      <c r="D39" s="54">
        <v>1</v>
      </c>
      <c r="E39" s="87">
        <v>0</v>
      </c>
      <c r="F39" s="60">
        <v>1</v>
      </c>
      <c r="G39" s="88">
        <v>0</v>
      </c>
      <c r="H39" s="19" t="s">
        <v>97</v>
      </c>
      <c r="I39" s="20" t="s">
        <v>160</v>
      </c>
      <c r="J39" s="20" t="s">
        <v>97</v>
      </c>
      <c r="K39" s="20" t="s">
        <v>77</v>
      </c>
      <c r="L39" s="13" t="s">
        <v>77</v>
      </c>
      <c r="M39" s="26">
        <v>15.6206775933183</v>
      </c>
      <c r="N39" s="89" t="s">
        <v>121</v>
      </c>
    </row>
    <row r="40" spans="1:14" x14ac:dyDescent="0.25">
      <c r="A40" s="4" t="s">
        <v>147</v>
      </c>
      <c r="B40" s="4" t="s">
        <v>153</v>
      </c>
      <c r="C40" s="25">
        <v>16.386399579475501</v>
      </c>
      <c r="D40" s="54">
        <v>1</v>
      </c>
      <c r="E40" s="87">
        <v>1</v>
      </c>
      <c r="F40" s="60">
        <v>1</v>
      </c>
      <c r="G40" s="88">
        <v>1</v>
      </c>
      <c r="H40" s="19" t="s">
        <v>97</v>
      </c>
      <c r="I40" s="20" t="s">
        <v>160</v>
      </c>
      <c r="J40" s="20" t="s">
        <v>97</v>
      </c>
      <c r="K40" s="20" t="s">
        <v>77</v>
      </c>
      <c r="L40" s="13" t="s">
        <v>77</v>
      </c>
      <c r="M40" s="26">
        <v>24</v>
      </c>
      <c r="N40" s="89">
        <v>0.57446092367172197</v>
      </c>
    </row>
    <row r="41" spans="1:14" x14ac:dyDescent="0.25">
      <c r="A41" s="4" t="s">
        <v>147</v>
      </c>
      <c r="B41" s="4" t="s">
        <v>156</v>
      </c>
      <c r="C41" s="25">
        <v>48.684746827084602</v>
      </c>
      <c r="D41" s="54">
        <v>16</v>
      </c>
      <c r="E41" s="87">
        <v>5</v>
      </c>
      <c r="F41" s="60">
        <v>16</v>
      </c>
      <c r="G41" s="88">
        <v>5</v>
      </c>
      <c r="H41" s="19" t="s">
        <v>97</v>
      </c>
      <c r="I41" s="20" t="s">
        <v>160</v>
      </c>
      <c r="J41" s="20" t="s">
        <v>97</v>
      </c>
      <c r="K41" s="20" t="s">
        <v>77</v>
      </c>
      <c r="L41" s="13" t="s">
        <v>77</v>
      </c>
      <c r="M41" s="26">
        <v>18.349560456885602</v>
      </c>
      <c r="N41" s="89">
        <v>0.63986188173294101</v>
      </c>
    </row>
    <row r="42" spans="1:14" x14ac:dyDescent="0.25">
      <c r="A42" s="4" t="s">
        <v>9</v>
      </c>
      <c r="B42" s="4" t="s">
        <v>10</v>
      </c>
      <c r="C42" s="25">
        <v>0.72048120881625199</v>
      </c>
      <c r="D42" s="54">
        <v>8</v>
      </c>
      <c r="E42" s="87">
        <v>3</v>
      </c>
      <c r="F42" s="60">
        <v>8</v>
      </c>
      <c r="G42" s="88">
        <v>3</v>
      </c>
      <c r="H42" s="19" t="s">
        <v>97</v>
      </c>
      <c r="I42" s="20" t="s">
        <v>94</v>
      </c>
      <c r="J42" s="20" t="s">
        <v>97</v>
      </c>
      <c r="K42" s="20" t="s">
        <v>77</v>
      </c>
      <c r="L42" s="13" t="s">
        <v>77</v>
      </c>
      <c r="M42" s="26">
        <v>16.9222087164394</v>
      </c>
      <c r="N42" s="89">
        <v>0.60743486881256104</v>
      </c>
    </row>
    <row r="43" spans="1:14" x14ac:dyDescent="0.25">
      <c r="A43" s="4" t="s">
        <v>15</v>
      </c>
      <c r="B43" s="4" t="s">
        <v>22</v>
      </c>
      <c r="C43" s="25">
        <v>8.5174038966325707</v>
      </c>
      <c r="D43" s="54">
        <v>8</v>
      </c>
      <c r="E43" s="87">
        <v>3</v>
      </c>
      <c r="F43" s="60">
        <v>8</v>
      </c>
      <c r="G43" s="88">
        <v>3</v>
      </c>
      <c r="H43" s="19" t="s">
        <v>97</v>
      </c>
      <c r="I43" s="20" t="s">
        <v>94</v>
      </c>
      <c r="J43" s="20" t="s">
        <v>97</v>
      </c>
      <c r="K43" s="20" t="s">
        <v>82</v>
      </c>
      <c r="L43" s="13" t="s">
        <v>77</v>
      </c>
      <c r="M43" s="26">
        <v>21.999928794939802</v>
      </c>
      <c r="N43" s="89">
        <v>0.62862110137939498</v>
      </c>
    </row>
    <row r="44" spans="1:14" x14ac:dyDescent="0.25">
      <c r="A44" s="4" t="s">
        <v>9</v>
      </c>
      <c r="B44" s="4" t="s">
        <v>13</v>
      </c>
      <c r="C44" s="25">
        <v>1.6233314859532399</v>
      </c>
      <c r="D44" s="54">
        <v>18</v>
      </c>
      <c r="E44" s="87">
        <v>4</v>
      </c>
      <c r="F44" s="60">
        <v>18</v>
      </c>
      <c r="G44" s="88">
        <v>4</v>
      </c>
      <c r="H44" s="19" t="s">
        <v>97</v>
      </c>
      <c r="I44" s="20" t="s">
        <v>94</v>
      </c>
      <c r="J44" s="20" t="s">
        <v>97</v>
      </c>
      <c r="K44" s="20" t="s">
        <v>77</v>
      </c>
      <c r="L44" s="13" t="s">
        <v>77</v>
      </c>
      <c r="M44" s="26">
        <v>16.7399564481562</v>
      </c>
      <c r="N44" s="89">
        <v>0.60876083374023404</v>
      </c>
    </row>
    <row r="45" spans="1:14" x14ac:dyDescent="0.25">
      <c r="A45" s="4" t="s">
        <v>27</v>
      </c>
      <c r="B45" s="4" t="s">
        <v>27</v>
      </c>
      <c r="C45" s="25">
        <v>4.2445899311858604</v>
      </c>
      <c r="D45" s="54">
        <v>11</v>
      </c>
      <c r="E45" s="87">
        <v>3</v>
      </c>
      <c r="F45" s="60">
        <v>11</v>
      </c>
      <c r="G45" s="88">
        <v>3</v>
      </c>
      <c r="H45" s="19" t="s">
        <v>97</v>
      </c>
      <c r="I45" s="20" t="s">
        <v>94</v>
      </c>
      <c r="J45" s="20" t="s">
        <v>97</v>
      </c>
      <c r="K45" s="20" t="s">
        <v>77</v>
      </c>
      <c r="L45" s="13" t="s">
        <v>77</v>
      </c>
      <c r="M45" s="26">
        <v>21.890623581537199</v>
      </c>
      <c r="N45" s="89">
        <v>0.618943750858307</v>
      </c>
    </row>
    <row r="46" spans="1:14" x14ac:dyDescent="0.25">
      <c r="A46" s="4" t="s">
        <v>32</v>
      </c>
      <c r="B46" s="4" t="s">
        <v>37</v>
      </c>
      <c r="C46" s="25">
        <v>44.159346910086903</v>
      </c>
      <c r="D46" s="54">
        <v>4</v>
      </c>
      <c r="E46" s="87">
        <v>1</v>
      </c>
      <c r="F46" s="60">
        <v>4</v>
      </c>
      <c r="G46" s="88">
        <v>1</v>
      </c>
      <c r="H46" s="19" t="s">
        <v>97</v>
      </c>
      <c r="I46" s="20" t="s">
        <v>94</v>
      </c>
      <c r="J46" s="20" t="s">
        <v>97</v>
      </c>
      <c r="K46" s="20" t="s">
        <v>77</v>
      </c>
      <c r="L46" s="13" t="s">
        <v>77</v>
      </c>
      <c r="M46" s="26">
        <v>15.591060426801601</v>
      </c>
      <c r="N46" s="89">
        <v>0.62374758720397905</v>
      </c>
    </row>
    <row r="47" spans="1:14" x14ac:dyDescent="0.25">
      <c r="A47" s="4" t="s">
        <v>27</v>
      </c>
      <c r="B47" s="4" t="s">
        <v>30</v>
      </c>
      <c r="C47" s="25">
        <v>0.52347208372499898</v>
      </c>
      <c r="D47" s="54">
        <v>1</v>
      </c>
      <c r="E47" s="87">
        <v>1</v>
      </c>
      <c r="F47" s="60">
        <v>1</v>
      </c>
      <c r="G47" s="88">
        <v>1</v>
      </c>
      <c r="H47" s="19" t="s">
        <v>97</v>
      </c>
      <c r="I47" s="20" t="s">
        <v>94</v>
      </c>
      <c r="J47" s="20" t="s">
        <v>97</v>
      </c>
      <c r="K47" s="20" t="s">
        <v>77</v>
      </c>
      <c r="L47" s="13" t="s">
        <v>77</v>
      </c>
      <c r="M47" s="26">
        <v>18.0416119369544</v>
      </c>
      <c r="N47" s="89">
        <v>0.61007201671600297</v>
      </c>
    </row>
    <row r="48" spans="1:14" x14ac:dyDescent="0.25">
      <c r="A48" s="4" t="s">
        <v>32</v>
      </c>
      <c r="B48" s="4" t="s">
        <v>42</v>
      </c>
      <c r="C48" s="25">
        <v>45.103301266422299</v>
      </c>
      <c r="D48" s="54">
        <v>5</v>
      </c>
      <c r="E48" s="87">
        <v>2</v>
      </c>
      <c r="F48" s="60">
        <v>5</v>
      </c>
      <c r="G48" s="88">
        <v>2</v>
      </c>
      <c r="H48" s="19" t="s">
        <v>97</v>
      </c>
      <c r="I48" s="20" t="s">
        <v>94</v>
      </c>
      <c r="J48" s="20" t="s">
        <v>97</v>
      </c>
      <c r="K48" s="20" t="s">
        <v>77</v>
      </c>
      <c r="L48" s="13" t="s">
        <v>77</v>
      </c>
      <c r="M48" s="26">
        <v>12.0224419357356</v>
      </c>
      <c r="N48" s="89">
        <v>0.63536858558654796</v>
      </c>
    </row>
    <row r="49" spans="1:14" x14ac:dyDescent="0.25">
      <c r="A49" s="4" t="s">
        <v>27</v>
      </c>
      <c r="B49" s="4" t="s">
        <v>28</v>
      </c>
      <c r="C49" s="25">
        <v>35.862325891475997</v>
      </c>
      <c r="D49" s="54">
        <v>7</v>
      </c>
      <c r="E49" s="87">
        <v>3</v>
      </c>
      <c r="F49" s="60">
        <v>7</v>
      </c>
      <c r="G49" s="88">
        <v>3</v>
      </c>
      <c r="H49" s="19" t="s">
        <v>97</v>
      </c>
      <c r="I49" s="20" t="s">
        <v>94</v>
      </c>
      <c r="J49" s="20" t="s">
        <v>97</v>
      </c>
      <c r="K49" s="20" t="s">
        <v>77</v>
      </c>
      <c r="L49" s="13" t="s">
        <v>77</v>
      </c>
      <c r="M49" s="26">
        <v>19.8589479045263</v>
      </c>
      <c r="N49" s="89">
        <v>0.62251323461532604</v>
      </c>
    </row>
    <row r="50" spans="1:14" x14ac:dyDescent="0.25">
      <c r="A50" s="4" t="s">
        <v>27</v>
      </c>
      <c r="B50" s="4" t="s">
        <v>29</v>
      </c>
      <c r="C50" s="25">
        <v>4.9704482013275797</v>
      </c>
      <c r="D50" s="54">
        <v>7</v>
      </c>
      <c r="E50" s="87">
        <v>2</v>
      </c>
      <c r="F50" s="60">
        <v>7</v>
      </c>
      <c r="G50" s="88">
        <v>2</v>
      </c>
      <c r="H50" s="19" t="s">
        <v>97</v>
      </c>
      <c r="I50" s="20" t="s">
        <v>94</v>
      </c>
      <c r="J50" s="20" t="s">
        <v>97</v>
      </c>
      <c r="K50" s="20" t="s">
        <v>77</v>
      </c>
      <c r="L50" s="13" t="s">
        <v>77</v>
      </c>
      <c r="M50" s="26">
        <v>18.1369443725245</v>
      </c>
      <c r="N50" s="89">
        <v>0.61410343647003196</v>
      </c>
    </row>
    <row r="51" spans="1:14" x14ac:dyDescent="0.25">
      <c r="A51" s="4" t="s">
        <v>15</v>
      </c>
      <c r="B51" s="4" t="s">
        <v>25</v>
      </c>
      <c r="C51" s="25">
        <v>6.5317808228103598</v>
      </c>
      <c r="D51" s="54">
        <v>8</v>
      </c>
      <c r="E51" s="87">
        <v>2</v>
      </c>
      <c r="F51" s="60">
        <v>8</v>
      </c>
      <c r="G51" s="88">
        <v>2</v>
      </c>
      <c r="H51" s="19" t="s">
        <v>97</v>
      </c>
      <c r="I51" s="20" t="s">
        <v>93</v>
      </c>
      <c r="J51" s="20" t="s">
        <v>97</v>
      </c>
      <c r="K51" s="20" t="s">
        <v>77</v>
      </c>
      <c r="L51" s="13" t="s">
        <v>77</v>
      </c>
      <c r="M51" s="26">
        <v>20.144839454966899</v>
      </c>
      <c r="N51" s="89">
        <v>0.62174361944198597</v>
      </c>
    </row>
    <row r="52" spans="1:14" x14ac:dyDescent="0.25">
      <c r="A52" s="4" t="s">
        <v>6</v>
      </c>
      <c r="B52" s="4" t="s">
        <v>7</v>
      </c>
      <c r="C52" s="25">
        <v>0.4791700554103</v>
      </c>
      <c r="D52" s="54">
        <v>4</v>
      </c>
      <c r="E52" s="87">
        <v>1</v>
      </c>
      <c r="F52" s="60">
        <v>4</v>
      </c>
      <c r="G52" s="88">
        <v>1</v>
      </c>
      <c r="H52" s="19" t="s">
        <v>97</v>
      </c>
      <c r="I52" s="20" t="s">
        <v>93</v>
      </c>
      <c r="J52" s="20" t="s">
        <v>97</v>
      </c>
      <c r="K52" s="20" t="s">
        <v>77</v>
      </c>
      <c r="L52" s="13" t="s">
        <v>77</v>
      </c>
      <c r="M52" s="26">
        <v>17.140861855858599</v>
      </c>
      <c r="N52" s="89">
        <v>0.55934083461761497</v>
      </c>
    </row>
    <row r="53" spans="1:14" x14ac:dyDescent="0.25">
      <c r="A53" s="4" t="s">
        <v>15</v>
      </c>
      <c r="B53" s="4" t="s">
        <v>17</v>
      </c>
      <c r="C53" s="25">
        <v>11.509808784553799</v>
      </c>
      <c r="D53" s="54">
        <v>10</v>
      </c>
      <c r="E53" s="87">
        <v>3</v>
      </c>
      <c r="F53" s="60">
        <v>10</v>
      </c>
      <c r="G53" s="88">
        <v>3</v>
      </c>
      <c r="H53" s="19" t="s">
        <v>97</v>
      </c>
      <c r="I53" s="20" t="s">
        <v>93</v>
      </c>
      <c r="J53" s="20" t="s">
        <v>97</v>
      </c>
      <c r="K53" s="20" t="s">
        <v>77</v>
      </c>
      <c r="L53" s="13" t="s">
        <v>77</v>
      </c>
      <c r="M53" s="26">
        <v>23.328940236826998</v>
      </c>
      <c r="N53" s="89">
        <v>0.62626641988754295</v>
      </c>
    </row>
    <row r="54" spans="1:14" x14ac:dyDescent="0.25">
      <c r="A54" s="4" t="s">
        <v>3</v>
      </c>
      <c r="B54" s="4" t="s">
        <v>83</v>
      </c>
      <c r="C54" s="25">
        <v>0</v>
      </c>
      <c r="D54" s="54">
        <v>0</v>
      </c>
      <c r="E54" s="87">
        <v>0</v>
      </c>
      <c r="F54" s="60">
        <v>0</v>
      </c>
      <c r="G54" s="88">
        <v>0</v>
      </c>
      <c r="H54" s="19" t="s">
        <v>97</v>
      </c>
      <c r="I54" s="20" t="s">
        <v>93</v>
      </c>
      <c r="J54" s="20" t="s">
        <v>97</v>
      </c>
      <c r="K54" s="20" t="s">
        <v>77</v>
      </c>
      <c r="L54" s="13" t="s">
        <v>77</v>
      </c>
      <c r="M54" s="26">
        <v>24.999999505435799</v>
      </c>
      <c r="N54" s="89" t="s">
        <v>121</v>
      </c>
    </row>
    <row r="55" spans="1:14" x14ac:dyDescent="0.25">
      <c r="A55" s="4" t="s">
        <v>3</v>
      </c>
      <c r="B55" s="4" t="s">
        <v>84</v>
      </c>
      <c r="C55" s="25">
        <v>0</v>
      </c>
      <c r="D55" s="54">
        <v>0</v>
      </c>
      <c r="E55" s="87">
        <v>0</v>
      </c>
      <c r="F55" s="60">
        <v>0</v>
      </c>
      <c r="G55" s="88">
        <v>0</v>
      </c>
      <c r="H55" s="19" t="s">
        <v>97</v>
      </c>
      <c r="I55" s="20" t="s">
        <v>93</v>
      </c>
      <c r="J55" s="20" t="s">
        <v>97</v>
      </c>
      <c r="K55" s="20" t="s">
        <v>77</v>
      </c>
      <c r="L55" s="13" t="s">
        <v>77</v>
      </c>
      <c r="M55" s="26">
        <v>3.1883763255238898E-5</v>
      </c>
      <c r="N55" s="89" t="s">
        <v>121</v>
      </c>
    </row>
    <row r="56" spans="1:14" x14ac:dyDescent="0.25">
      <c r="A56" s="4" t="s">
        <v>32</v>
      </c>
      <c r="B56" s="4" t="s">
        <v>36</v>
      </c>
      <c r="C56" s="25">
        <v>64.589955959104898</v>
      </c>
      <c r="D56" s="54">
        <v>7</v>
      </c>
      <c r="E56" s="87">
        <v>6</v>
      </c>
      <c r="F56" s="60">
        <v>7</v>
      </c>
      <c r="G56" s="88">
        <v>6</v>
      </c>
      <c r="H56" s="19" t="s">
        <v>97</v>
      </c>
      <c r="I56" s="20" t="s">
        <v>94</v>
      </c>
      <c r="J56" s="20" t="s">
        <v>97</v>
      </c>
      <c r="K56" s="20" t="s">
        <v>77</v>
      </c>
      <c r="L56" s="13" t="s">
        <v>77</v>
      </c>
      <c r="M56" s="26">
        <v>7.3206524288784003</v>
      </c>
      <c r="N56" s="89">
        <v>0.65953141450882002</v>
      </c>
    </row>
    <row r="57" spans="1:14" x14ac:dyDescent="0.25">
      <c r="A57" s="4" t="s">
        <v>9</v>
      </c>
      <c r="B57" s="4" t="s">
        <v>11</v>
      </c>
      <c r="C57" s="25">
        <v>1.22698702121248</v>
      </c>
      <c r="D57" s="54">
        <v>3</v>
      </c>
      <c r="E57" s="87">
        <v>1</v>
      </c>
      <c r="F57" s="60">
        <v>3</v>
      </c>
      <c r="G57" s="88">
        <v>1</v>
      </c>
      <c r="H57" s="19" t="s">
        <v>97</v>
      </c>
      <c r="I57" s="20" t="s">
        <v>94</v>
      </c>
      <c r="J57" s="20" t="s">
        <v>97</v>
      </c>
      <c r="K57" s="20" t="s">
        <v>77</v>
      </c>
      <c r="L57" s="13" t="s">
        <v>77</v>
      </c>
      <c r="M57" s="26">
        <v>17.000000075270702</v>
      </c>
      <c r="N57" s="89">
        <v>0.59093928337097201</v>
      </c>
    </row>
    <row r="58" spans="1:14" x14ac:dyDescent="0.25">
      <c r="A58" s="4" t="s">
        <v>6</v>
      </c>
      <c r="B58" s="4" t="s">
        <v>8</v>
      </c>
      <c r="C58" s="25">
        <v>0</v>
      </c>
      <c r="D58" s="54">
        <v>0</v>
      </c>
      <c r="E58" s="87">
        <v>0</v>
      </c>
      <c r="F58" s="60">
        <v>0</v>
      </c>
      <c r="G58" s="88">
        <v>0</v>
      </c>
      <c r="H58" s="19" t="s">
        <v>97</v>
      </c>
      <c r="I58" s="20" t="s">
        <v>93</v>
      </c>
      <c r="J58" s="20" t="s">
        <v>97</v>
      </c>
      <c r="K58" s="20" t="s">
        <v>77</v>
      </c>
      <c r="L58" s="13" t="s">
        <v>77</v>
      </c>
      <c r="M58" s="26">
        <v>21.971658625855099</v>
      </c>
      <c r="N58" s="89" t="s">
        <v>121</v>
      </c>
    </row>
    <row r="59" spans="1:14" x14ac:dyDescent="0.25">
      <c r="A59" s="4" t="s">
        <v>27</v>
      </c>
      <c r="B59" s="4" t="s">
        <v>26</v>
      </c>
      <c r="C59" s="25">
        <v>5.3004764180650703</v>
      </c>
      <c r="D59" s="54">
        <v>3</v>
      </c>
      <c r="E59" s="87">
        <v>0</v>
      </c>
      <c r="F59" s="60">
        <v>3</v>
      </c>
      <c r="G59" s="88">
        <v>0</v>
      </c>
      <c r="H59" s="19" t="s">
        <v>97</v>
      </c>
      <c r="I59" s="20" t="s">
        <v>94</v>
      </c>
      <c r="J59" s="20" t="s">
        <v>97</v>
      </c>
      <c r="K59" s="20" t="s">
        <v>77</v>
      </c>
      <c r="L59" s="13" t="s">
        <v>77</v>
      </c>
      <c r="M59" s="26">
        <v>23.638529184377301</v>
      </c>
      <c r="N59" s="89">
        <v>0.59848612546920799</v>
      </c>
    </row>
    <row r="60" spans="1:14" x14ac:dyDescent="0.25">
      <c r="A60" s="4" t="s">
        <v>9</v>
      </c>
      <c r="B60" s="4" t="s">
        <v>9</v>
      </c>
      <c r="C60" s="25">
        <v>7.0316818663750702</v>
      </c>
      <c r="D60" s="54">
        <v>17</v>
      </c>
      <c r="E60" s="87">
        <v>12</v>
      </c>
      <c r="F60" s="60">
        <v>17</v>
      </c>
      <c r="G60" s="88">
        <v>12</v>
      </c>
      <c r="H60" s="19" t="s">
        <v>97</v>
      </c>
      <c r="I60" s="20" t="s">
        <v>94</v>
      </c>
      <c r="J60" s="20" t="s">
        <v>97</v>
      </c>
      <c r="K60" s="20" t="s">
        <v>82</v>
      </c>
      <c r="L60" s="13" t="s">
        <v>77</v>
      </c>
      <c r="M60" s="26">
        <v>19.649665683186399</v>
      </c>
      <c r="N60" s="89">
        <v>0.630837261676788</v>
      </c>
    </row>
  </sheetData>
  <sortState ref="A3:N60">
    <sortCondition ref="B3"/>
  </sortState>
  <mergeCells count="5">
    <mergeCell ref="I1:K1"/>
    <mergeCell ref="C1:E1"/>
    <mergeCell ref="M1:N1"/>
    <mergeCell ref="P2:S2"/>
    <mergeCell ref="F1:G1"/>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ABG-Gemeenten Wijkprioritering</vt:lpstr>
      <vt:lpstr>Breda Wijkprioritering</vt:lpstr>
      <vt:lpstr>Etten-Leur Wijkprioritering</vt:lpstr>
      <vt:lpstr>Rucphen Wijkprioritering</vt:lpstr>
      <vt:lpstr>Zundert Wijkprioritering</vt:lpstr>
      <vt:lpstr>Wijkscore</vt:lpstr>
      <vt:lpstr>Wateroverlast</vt:lpstr>
      <vt:lpstr>Wateroverlast (score)</vt:lpstr>
      <vt:lpstr>Hitte</vt:lpstr>
      <vt:lpstr>Hitte (score)</vt:lpstr>
      <vt:lpstr>Droogte</vt:lpstr>
      <vt:lpstr>Droogte (score)</vt:lpstr>
      <vt:lpstr>Overstroming</vt:lpstr>
      <vt:lpstr>Overstroming (score)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Jelmer Roosjen</dc:creator>
  <cp:lastModifiedBy>Jelmer Roosjen</cp:lastModifiedBy>
  <cp:revision>0</cp:revision>
  <dcterms:created xsi:type="dcterms:W3CDTF">2019-09-26T08:42:20Z</dcterms:created>
  <dcterms:modified xsi:type="dcterms:W3CDTF">2020-01-15T16:41:36Z</dcterms:modified>
</cp:coreProperties>
</file>